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TERESA J\2023,2022, 2021 BILANS\2023 BILANS —DLA UM\SPRAWOZDANIE FIN.2023 DLA UM\SPRAWOZDANIE FIN.2023 DLA UM\"/>
    </mc:Choice>
  </mc:AlternateContent>
  <bookViews>
    <workbookView xWindow="0" yWindow="0" windowWidth="28800" windowHeight="12135"/>
  </bookViews>
  <sheets>
    <sheet name="BILANS 2023" sheetId="4" r:id="rId1"/>
    <sheet name="RACHUNEK ZYSKÓW I STRAT 2023" sheetId="3" r:id="rId2"/>
    <sheet name="ZESTAWIENIE ZM. W FUNDUSZU 2023" sheetId="2" r:id="rId3"/>
    <sheet name="zał 20 noty 2023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12" i="3" l="1"/>
  <c r="C5" i="3"/>
  <c r="F10" i="4"/>
  <c r="D30" i="2" l="1"/>
  <c r="C30" i="2"/>
  <c r="D20" i="2"/>
  <c r="D19" i="2" s="1"/>
  <c r="C19" i="2"/>
  <c r="D8" i="2"/>
  <c r="C8" i="2"/>
  <c r="C29" i="2" l="1"/>
  <c r="C34" i="2" s="1"/>
  <c r="D43" i="3"/>
  <c r="C43" i="3"/>
  <c r="C46" i="3" s="1"/>
  <c r="D37" i="3"/>
  <c r="C37" i="3"/>
  <c r="D32" i="3"/>
  <c r="C32" i="3"/>
  <c r="D28" i="3"/>
  <c r="C28" i="3"/>
  <c r="D27" i="3"/>
  <c r="D24" i="3" s="1"/>
  <c r="C24" i="3"/>
  <c r="D12" i="3"/>
  <c r="D5" i="3"/>
  <c r="D7" i="2" l="1"/>
  <c r="D29" i="2" s="1"/>
  <c r="D34" i="2" s="1"/>
  <c r="C23" i="3"/>
  <c r="C31" i="3" s="1"/>
  <c r="C42" i="3" s="1"/>
  <c r="C49" i="3" s="1"/>
  <c r="D23" i="3"/>
  <c r="D31" i="3" s="1"/>
  <c r="D42" i="3" s="1"/>
  <c r="D46" i="3" s="1"/>
  <c r="D49" i="3" s="1"/>
  <c r="H48" i="4"/>
  <c r="C43" i="4"/>
  <c r="C39" i="4" s="1"/>
  <c r="C27" i="4" s="1"/>
  <c r="C41" i="4"/>
  <c r="B39" i="4"/>
  <c r="C33" i="4"/>
  <c r="B33" i="4"/>
  <c r="F31" i="4"/>
  <c r="E31" i="4"/>
  <c r="C28" i="4"/>
  <c r="B28" i="4"/>
  <c r="F27" i="4"/>
  <c r="F19" i="4" s="1"/>
  <c r="F17" i="4" s="1"/>
  <c r="E27" i="4"/>
  <c r="E19" i="4" s="1"/>
  <c r="E17" i="4" s="1"/>
  <c r="F25" i="4"/>
  <c r="F24" i="4"/>
  <c r="C21" i="4"/>
  <c r="B21" i="4"/>
  <c r="F20" i="4"/>
  <c r="C12" i="4"/>
  <c r="C11" i="4"/>
  <c r="B11" i="4"/>
  <c r="E10" i="4"/>
  <c r="C10" i="4"/>
  <c r="B10" i="4"/>
  <c r="F8" i="4"/>
  <c r="E8" i="4"/>
  <c r="C8" i="4"/>
  <c r="B8" i="4"/>
  <c r="F48" i="4" l="1"/>
  <c r="C48" i="4"/>
  <c r="E48" i="4"/>
  <c r="B27" i="4"/>
  <c r="B48" i="4" s="1"/>
  <c r="C639" i="1"/>
  <c r="C320" i="1"/>
  <c r="H162" i="1" l="1"/>
  <c r="F554" i="1" l="1"/>
  <c r="C67" i="1" l="1"/>
  <c r="C65" i="1"/>
  <c r="C57" i="1"/>
  <c r="C54" i="1"/>
  <c r="C48" i="1"/>
  <c r="C45" i="1"/>
  <c r="H35" i="1"/>
  <c r="F35" i="1"/>
  <c r="C35" i="1"/>
  <c r="H33" i="1"/>
  <c r="G33" i="1"/>
  <c r="F33" i="1"/>
  <c r="E33" i="1"/>
  <c r="D33" i="1"/>
  <c r="C33" i="1"/>
  <c r="B33" i="1"/>
  <c r="I32" i="1"/>
  <c r="I31" i="1"/>
  <c r="I30" i="1"/>
  <c r="I27" i="1"/>
  <c r="G26" i="1"/>
  <c r="G25" i="1" s="1"/>
  <c r="E26" i="1"/>
  <c r="E25" i="1" s="1"/>
  <c r="H25" i="1"/>
  <c r="F25" i="1"/>
  <c r="D25" i="1"/>
  <c r="C25" i="1"/>
  <c r="B25" i="1"/>
  <c r="I24" i="1"/>
  <c r="G23" i="1"/>
  <c r="I23" i="1" s="1"/>
  <c r="G22" i="1"/>
  <c r="E22" i="1"/>
  <c r="E21" i="1" s="1"/>
  <c r="D22" i="1"/>
  <c r="H21" i="1"/>
  <c r="F21" i="1"/>
  <c r="C21" i="1"/>
  <c r="B21" i="1"/>
  <c r="G20" i="1"/>
  <c r="E20" i="1"/>
  <c r="D20" i="1"/>
  <c r="H17" i="1"/>
  <c r="B17" i="1"/>
  <c r="B15" i="1" s="1"/>
  <c r="G16" i="1"/>
  <c r="G15" i="1" s="1"/>
  <c r="E16" i="1"/>
  <c r="E15" i="1" s="1"/>
  <c r="H15" i="1"/>
  <c r="F15" i="1"/>
  <c r="D15" i="1"/>
  <c r="C15" i="1"/>
  <c r="H14" i="1"/>
  <c r="E14" i="1"/>
  <c r="E11" i="1" s="1"/>
  <c r="B13" i="1"/>
  <c r="B11" i="1" s="1"/>
  <c r="G12" i="1"/>
  <c r="I12" i="1" s="1"/>
  <c r="F11" i="1"/>
  <c r="D11" i="1"/>
  <c r="C11" i="1"/>
  <c r="G10" i="1"/>
  <c r="E10" i="1"/>
  <c r="D10" i="1"/>
  <c r="F18" i="1" l="1"/>
  <c r="F28" i="1"/>
  <c r="C18" i="1"/>
  <c r="I16" i="1"/>
  <c r="G35" i="1"/>
  <c r="B28" i="1"/>
  <c r="B18" i="1"/>
  <c r="C28" i="1"/>
  <c r="G11" i="1"/>
  <c r="G18" i="1" s="1"/>
  <c r="I17" i="1"/>
  <c r="H28" i="1"/>
  <c r="D18" i="1"/>
  <c r="I14" i="1"/>
  <c r="I22" i="1"/>
  <c r="I21" i="1" s="1"/>
  <c r="I33" i="1"/>
  <c r="E18" i="1"/>
  <c r="I20" i="1"/>
  <c r="I26" i="1"/>
  <c r="I25" i="1" s="1"/>
  <c r="C51" i="1"/>
  <c r="C60" i="1"/>
  <c r="E28" i="1"/>
  <c r="D35" i="1"/>
  <c r="H11" i="1"/>
  <c r="H18" i="1" s="1"/>
  <c r="G21" i="1"/>
  <c r="G28" i="1" s="1"/>
  <c r="E35" i="1"/>
  <c r="I10" i="1"/>
  <c r="I13" i="1"/>
  <c r="D21" i="1"/>
  <c r="D28" i="1" s="1"/>
  <c r="C36" i="1" l="1"/>
  <c r="F36" i="1"/>
  <c r="I28" i="1"/>
  <c r="D36" i="1"/>
  <c r="I15" i="1"/>
  <c r="E36" i="1"/>
  <c r="B36" i="1"/>
  <c r="H36" i="1"/>
  <c r="C68" i="1"/>
  <c r="I11" i="1"/>
  <c r="I35" i="1"/>
  <c r="G36" i="1"/>
  <c r="I18" i="1" l="1"/>
  <c r="I36" i="1" s="1"/>
  <c r="H160" i="1" l="1"/>
  <c r="F616" i="1" l="1"/>
  <c r="F622" i="1" s="1"/>
  <c r="E616" i="1"/>
  <c r="E622" i="1" s="1"/>
  <c r="D616" i="1"/>
  <c r="D622" i="1" s="1"/>
  <c r="C616" i="1"/>
  <c r="C622" i="1" s="1"/>
  <c r="F601" i="1"/>
  <c r="E601" i="1"/>
  <c r="F598" i="1"/>
  <c r="E598" i="1"/>
  <c r="F584" i="1"/>
  <c r="E584" i="1"/>
  <c r="F581" i="1"/>
  <c r="E581" i="1"/>
  <c r="F568" i="1"/>
  <c r="E568" i="1"/>
  <c r="E562" i="1" s="1"/>
  <c r="E574" i="1" s="1"/>
  <c r="F564" i="1"/>
  <c r="F544" i="1"/>
  <c r="E544" i="1"/>
  <c r="F539" i="1"/>
  <c r="E539" i="1"/>
  <c r="D533" i="1"/>
  <c r="C533" i="1"/>
  <c r="F502" i="1"/>
  <c r="F499" i="1"/>
  <c r="E499" i="1"/>
  <c r="F496" i="1"/>
  <c r="E496" i="1"/>
  <c r="F488" i="1"/>
  <c r="E488" i="1"/>
  <c r="F474" i="1"/>
  <c r="E474" i="1"/>
  <c r="C454" i="1"/>
  <c r="B454" i="1"/>
  <c r="C449" i="1"/>
  <c r="B449" i="1"/>
  <c r="C443" i="1"/>
  <c r="B443" i="1"/>
  <c r="C438" i="1"/>
  <c r="B438" i="1"/>
  <c r="D404" i="1"/>
  <c r="D403" i="1" s="1"/>
  <c r="D412" i="1" s="1"/>
  <c r="C404" i="1"/>
  <c r="C403" i="1" s="1"/>
  <c r="C412" i="1" s="1"/>
  <c r="H393" i="1"/>
  <c r="G393" i="1"/>
  <c r="F393" i="1"/>
  <c r="E393" i="1"/>
  <c r="D393" i="1"/>
  <c r="C393" i="1"/>
  <c r="B393" i="1"/>
  <c r="H392" i="1"/>
  <c r="G392" i="1"/>
  <c r="F392" i="1"/>
  <c r="E392" i="1"/>
  <c r="D392" i="1"/>
  <c r="C392" i="1"/>
  <c r="B392" i="1"/>
  <c r="I391" i="1"/>
  <c r="I390" i="1"/>
  <c r="I389" i="1"/>
  <c r="I387" i="1"/>
  <c r="I386" i="1"/>
  <c r="I385" i="1"/>
  <c r="I384" i="1"/>
  <c r="H383" i="1"/>
  <c r="G383" i="1"/>
  <c r="F383" i="1"/>
  <c r="E383" i="1"/>
  <c r="D383" i="1"/>
  <c r="C383" i="1"/>
  <c r="B383" i="1"/>
  <c r="I382" i="1"/>
  <c r="I381" i="1"/>
  <c r="I380" i="1"/>
  <c r="H379" i="1"/>
  <c r="F379" i="1"/>
  <c r="E379" i="1"/>
  <c r="D379" i="1"/>
  <c r="C379" i="1"/>
  <c r="B379" i="1"/>
  <c r="I378" i="1"/>
  <c r="D359" i="1"/>
  <c r="C359" i="1"/>
  <c r="D347" i="1"/>
  <c r="C347" i="1"/>
  <c r="D339" i="1"/>
  <c r="C339" i="1"/>
  <c r="D320" i="1"/>
  <c r="D309" i="1"/>
  <c r="C309" i="1"/>
  <c r="C331" i="1" s="1"/>
  <c r="D281" i="1"/>
  <c r="D302" i="1" s="1"/>
  <c r="C281" i="1"/>
  <c r="C302" i="1" s="1"/>
  <c r="D268" i="1"/>
  <c r="C268" i="1"/>
  <c r="E249" i="1"/>
  <c r="E252" i="1" s="1"/>
  <c r="D249" i="1"/>
  <c r="D252" i="1" s="1"/>
  <c r="C249" i="1"/>
  <c r="C252" i="1" s="1"/>
  <c r="B249" i="1"/>
  <c r="B252" i="1" s="1"/>
  <c r="E241" i="1"/>
  <c r="E244" i="1" s="1"/>
  <c r="D241" i="1"/>
  <c r="D244" i="1" s="1"/>
  <c r="C241" i="1"/>
  <c r="C244" i="1" s="1"/>
  <c r="B241" i="1"/>
  <c r="B244" i="1" s="1"/>
  <c r="D227" i="1"/>
  <c r="C227" i="1"/>
  <c r="D215" i="1"/>
  <c r="C215" i="1"/>
  <c r="D211" i="1"/>
  <c r="C211" i="1"/>
  <c r="D207" i="1"/>
  <c r="C207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F180" i="1"/>
  <c r="F201" i="1" s="1"/>
  <c r="E180" i="1"/>
  <c r="E201" i="1" s="1"/>
  <c r="D180" i="1"/>
  <c r="D201" i="1" s="1"/>
  <c r="C180" i="1"/>
  <c r="C201" i="1" s="1"/>
  <c r="G179" i="1"/>
  <c r="G178" i="1"/>
  <c r="G177" i="1"/>
  <c r="G176" i="1"/>
  <c r="G175" i="1"/>
  <c r="G174" i="1"/>
  <c r="G173" i="1"/>
  <c r="G172" i="1"/>
  <c r="G171" i="1"/>
  <c r="H163" i="1"/>
  <c r="G163" i="1"/>
  <c r="F163" i="1"/>
  <c r="E163" i="1"/>
  <c r="I162" i="1"/>
  <c r="I161" i="1"/>
  <c r="I160" i="1"/>
  <c r="I159" i="1"/>
  <c r="I158" i="1"/>
  <c r="G151" i="1"/>
  <c r="F151" i="1"/>
  <c r="E151" i="1"/>
  <c r="G146" i="1"/>
  <c r="F146" i="1"/>
  <c r="E146" i="1"/>
  <c r="D129" i="1"/>
  <c r="C129" i="1"/>
  <c r="I116" i="1"/>
  <c r="H116" i="1"/>
  <c r="G116" i="1"/>
  <c r="F116" i="1"/>
  <c r="E116" i="1"/>
  <c r="D116" i="1"/>
  <c r="C116" i="1"/>
  <c r="B116" i="1"/>
  <c r="D95" i="1"/>
  <c r="C95" i="1"/>
  <c r="B95" i="1"/>
  <c r="D93" i="1"/>
  <c r="C93" i="1"/>
  <c r="B93" i="1"/>
  <c r="E92" i="1"/>
  <c r="E91" i="1"/>
  <c r="E90" i="1"/>
  <c r="E87" i="1"/>
  <c r="E86" i="1"/>
  <c r="E85" i="1"/>
  <c r="D84" i="1"/>
  <c r="C84" i="1"/>
  <c r="B84" i="1"/>
  <c r="E83" i="1"/>
  <c r="E82" i="1"/>
  <c r="D81" i="1"/>
  <c r="C81" i="1"/>
  <c r="B81" i="1"/>
  <c r="E80" i="1"/>
  <c r="D88" i="1" l="1"/>
  <c r="D96" i="1" s="1"/>
  <c r="C437" i="1"/>
  <c r="C352" i="1"/>
  <c r="C388" i="1"/>
  <c r="G388" i="1"/>
  <c r="B437" i="1"/>
  <c r="C88" i="1"/>
  <c r="C96" i="1" s="1"/>
  <c r="E388" i="1"/>
  <c r="E394" i="1" s="1"/>
  <c r="C219" i="1"/>
  <c r="I383" i="1"/>
  <c r="I392" i="1"/>
  <c r="D352" i="1"/>
  <c r="D388" i="1"/>
  <c r="D394" i="1" s="1"/>
  <c r="H388" i="1"/>
  <c r="H394" i="1" s="1"/>
  <c r="E81" i="1"/>
  <c r="B388" i="1"/>
  <c r="B394" i="1" s="1"/>
  <c r="F388" i="1"/>
  <c r="F394" i="1" s="1"/>
  <c r="B448" i="1"/>
  <c r="E487" i="1"/>
  <c r="E517" i="1" s="1"/>
  <c r="E592" i="1"/>
  <c r="B88" i="1"/>
  <c r="B96" i="1" s="1"/>
  <c r="E84" i="1"/>
  <c r="E93" i="1"/>
  <c r="C394" i="1"/>
  <c r="G394" i="1"/>
  <c r="D219" i="1"/>
  <c r="I393" i="1"/>
  <c r="I379" i="1"/>
  <c r="C448" i="1"/>
  <c r="F608" i="1"/>
  <c r="E608" i="1"/>
  <c r="F592" i="1"/>
  <c r="F562" i="1"/>
  <c r="F574" i="1" s="1"/>
  <c r="F555" i="1"/>
  <c r="E555" i="1"/>
  <c r="F487" i="1"/>
  <c r="F517" i="1" s="1"/>
  <c r="D331" i="1"/>
  <c r="G180" i="1"/>
  <c r="G201" i="1" s="1"/>
  <c r="I163" i="1"/>
  <c r="E95" i="1"/>
  <c r="E88" i="1" l="1"/>
  <c r="E96" i="1" s="1"/>
  <c r="I388" i="1"/>
  <c r="I394" i="1" s="1"/>
</calcChain>
</file>

<file path=xl/sharedStrings.xml><?xml version="1.0" encoding="utf-8"?>
<sst xmlns="http://schemas.openxmlformats.org/spreadsheetml/2006/main" count="820" uniqueCount="590">
  <si>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</si>
  <si>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</si>
  <si>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</si>
  <si>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</si>
  <si>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</si>
  <si>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</si>
  <si>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</si>
  <si>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</si>
  <si>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</si>
  <si>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</si>
  <si>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</si>
  <si>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</si>
  <si>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</si>
  <si>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</si>
  <si>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</si>
  <si>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</si>
  <si>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</si>
  <si>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</si>
  <si>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</si>
  <si>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</si>
  <si>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</si>
  <si>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</si>
  <si>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</si>
  <si>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</si>
  <si>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</si>
  <si>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</si>
  <si>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</si>
  <si>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</si>
  <si>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</si>
  <si>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</si>
  <si>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</si>
  <si>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</si>
  <si>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</si>
  <si>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</si>
  <si>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</si>
  <si>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</si>
  <si>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</si>
  <si>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</si>
  <si>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</si>
  <si>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</si>
  <si>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</si>
  <si>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</si>
  <si>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</si>
  <si>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</si>
  <si>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</si>
  <si>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</si>
  <si>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</si>
  <si>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</si>
  <si>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</si>
  <si>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</si>
  <si>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</si>
  <si>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</si>
  <si>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</si>
  <si>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</si>
  <si>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</si>
  <si>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</si>
  <si>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</si>
  <si>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</si>
  <si>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</si>
  <si>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</si>
  <si>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</si>
  <si>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</si>
  <si>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</si>
  <si>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</si>
  <si>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</si>
  <si>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</si>
  <si>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</si>
  <si>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</si>
  <si>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</si>
  <si>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</si>
  <si>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</si>
  <si>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</si>
  <si>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</si>
  <si>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</si>
  <si>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</si>
  <si>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</si>
  <si>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</si>
  <si>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</si>
  <si>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</si>
  <si>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</si>
  <si>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</si>
  <si>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</si>
  <si>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</si>
  <si>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</si>
  <si>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</si>
  <si>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</si>
  <si>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</si>
  <si>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</si>
  <si>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</si>
  <si>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</si>
  <si>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</si>
  <si>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</si>
  <si>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</si>
  <si>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</si>
  <si>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</si>
  <si>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</si>
  <si>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</si>
  <si>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</si>
  <si>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</si>
  <si>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</si>
  <si>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</si>
  <si>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</si>
  <si>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</si>
  <si>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</si>
  <si>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</si>
  <si>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</si>
  <si>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</si>
  <si>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</si>
  <si>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</si>
  <si>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</si>
  <si>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</si>
  <si>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</si>
  <si>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</si>
  <si>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</si>
  <si>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</si>
  <si>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</si>
  <si>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</si>
  <si>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</si>
  <si>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</si>
  <si>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</si>
  <si>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</si>
  <si>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</si>
  <si>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</si>
  <si>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</si>
  <si>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</si>
  <si>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</si>
  <si>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</si>
  <si>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</si>
  <si>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</si>
  <si>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</si>
  <si>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</si>
  <si>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</si>
  <si>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</si>
  <si>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</si>
  <si>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</si>
  <si>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</si>
  <si>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</si>
  <si>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</si>
  <si>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</si>
  <si>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</si>
  <si>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</si>
  <si>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</si>
  <si>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</si>
  <si>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</si>
  <si>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</si>
  <si>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</si>
  <si>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</si>
  <si>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</si>
  <si>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</si>
  <si>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</si>
  <si>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</si>
  <si>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</si>
  <si>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</si>
  <si>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</si>
  <si>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</si>
  <si>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</si>
  <si>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</si>
  <si>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</si>
  <si>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</si>
  <si>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</si>
  <si>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</si>
  <si>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</si>
  <si>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</si>
  <si>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</si>
  <si>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</si>
  <si>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</si>
  <si>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</si>
  <si>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</si>
  <si>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</si>
  <si>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</si>
  <si>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</si>
  <si>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</si>
  <si>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</si>
  <si>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</si>
  <si>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</si>
  <si>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</si>
  <si>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</si>
  <si>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</si>
  <si>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</si>
  <si>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</si>
  <si>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</si>
  <si>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</si>
  <si>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</si>
  <si>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</si>
  <si>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</si>
  <si>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</si>
  <si>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</si>
  <si>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</si>
  <si>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</si>
  <si>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</si>
  <si>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</si>
  <si>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</si>
  <si>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</si>
  <si>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</si>
  <si>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</si>
  <si>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</si>
  <si>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</si>
  <si>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</si>
  <si>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</si>
  <si>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</si>
  <si>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</si>
  <si>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</si>
  <si>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</si>
  <si>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</si>
  <si>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</si>
  <si>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</si>
  <si>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</si>
  <si>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</si>
  <si>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</si>
  <si>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</si>
  <si>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</si>
  <si>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</si>
  <si>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</si>
  <si>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</si>
  <si>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</si>
  <si>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</si>
  <si>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</si>
  <si>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</si>
  <si>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</si>
  <si>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</si>
  <si>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</si>
  <si>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</si>
  <si>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</si>
  <si>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</si>
  <si>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</si>
  <si>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</si>
  <si>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</si>
  <si>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</si>
  <si>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</si>
  <si>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</si>
  <si>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</si>
  <si>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</si>
  <si>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</si>
  <si>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</si>
  <si>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</si>
  <si>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</si>
  <si>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</si>
  <si>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</si>
  <si>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</si>
  <si>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</si>
  <si>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</si>
  <si>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</si>
  <si>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</si>
  <si>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</si>
  <si>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</si>
  <si>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</si>
  <si>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</si>
  <si>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</si>
  <si>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</si>
  <si>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</si>
  <si>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</si>
  <si>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</si>
  <si>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</si>
  <si>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</si>
  <si>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</si>
  <si>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</si>
  <si>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</si>
  <si>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</si>
  <si>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</si>
  <si>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</si>
  <si>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</si>
  <si>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</si>
  <si>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</si>
  <si>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</si>
  <si>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</si>
  <si>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</si>
  <si>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</si>
  <si>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</si>
  <si>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</si>
  <si>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</si>
  <si>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</si>
  <si>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</si>
  <si>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</si>
  <si>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</si>
  <si>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</si>
  <si>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</si>
  <si>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</si>
  <si>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</si>
  <si>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</si>
  <si>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</si>
  <si>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</si>
  <si>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</si>
  <si>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</si>
  <si>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</si>
  <si>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</si>
  <si>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</si>
  <si>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</si>
  <si>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</si>
  <si>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</si>
  <si>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</si>
  <si>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</si>
  <si>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</si>
  <si>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</si>
  <si>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</si>
  <si>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</si>
  <si>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</si>
  <si>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</si>
  <si>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</si>
  <si>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</si>
  <si>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</si>
  <si>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</si>
  <si>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</si>
  <si>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</si>
  <si>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</si>
  <si>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</si>
  <si>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</si>
  <si>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</si>
  <si>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</si>
  <si>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</si>
  <si>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</si>
  <si>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</si>
  <si>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</si>
  <si>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</si>
  <si>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</si>
  <si>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</si>
  <si>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</si>
  <si>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</si>
  <si>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</si>
  <si>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</si>
  <si>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</si>
  <si>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</si>
  <si>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</si>
  <si>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</si>
  <si>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</si>
  <si>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</si>
  <si>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</si>
  <si>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</si>
  <si>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</si>
  <si>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</si>
  <si>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</si>
  <si>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</si>
  <si>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</si>
  <si>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</si>
  <si>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</si>
  <si>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</si>
  <si>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</si>
  <si>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</si>
  <si>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</si>
  <si>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</si>
  <si>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</si>
  <si>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</si>
  <si>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</si>
  <si>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</si>
  <si>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</si>
  <si>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</si>
  <si>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</si>
  <si>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</si>
  <si>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</si>
  <si>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</si>
  <si>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</si>
  <si>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</si>
  <si>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</si>
  <si>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</si>
  <si>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</si>
  <si>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</si>
  <si>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</si>
  <si>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</si>
  <si>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</si>
  <si>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</si>
  <si>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</si>
  <si>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</si>
  <si>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</si>
  <si>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</si>
  <si>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</si>
  <si>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</si>
  <si>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</si>
  <si>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</si>
  <si>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</si>
  <si>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</si>
  <si>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</si>
  <si>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</si>
  <si>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</si>
  <si>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</si>
  <si>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</si>
  <si>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</si>
  <si>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</si>
  <si>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</si>
  <si>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</si>
  <si>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</si>
  <si>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</si>
  <si>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</si>
  <si>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</si>
  <si>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</si>
  <si>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</si>
  <si>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</si>
  <si>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</si>
  <si>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</si>
  <si>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</si>
  <si>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</si>
  <si>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</si>
  <si>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</si>
  <si>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</si>
  <si>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</si>
  <si>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</si>
  <si>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</si>
  <si>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</si>
  <si>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</si>
  <si>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</si>
  <si>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</si>
  <si>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</si>
  <si>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</si>
  <si>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</si>
  <si>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</si>
  <si>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</si>
  <si>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</si>
  <si>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</si>
  <si>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</si>
  <si>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</si>
  <si>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</si>
  <si>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</si>
  <si>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</si>
  <si>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</si>
  <si>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</si>
  <si>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</si>
  <si>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</si>
  <si>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</si>
  <si>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</si>
  <si>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</si>
  <si>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</si>
  <si>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</si>
  <si>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</si>
  <si>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</si>
  <si>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razem</t>
  </si>
  <si>
    <t>Inne- 4370</t>
  </si>
  <si>
    <t>Działka 36 obręb 4-12-03 ul. Dąbrowszczaków 5A przekazana  SPZOZ do nieodpłatnego korzystania na czas nieokreślony na podstawie aktu notarialnego Repertorium A Nr 12223/2008 z dnia 08.12.2008r</t>
  </si>
  <si>
    <t>Działka 96 obręb 4-14-04 ul. Otwocka 1 przekazana  SPZOZ do nieodpłatnego korzystania na czas nieokreślony na podstawie aktu notarialnego Repertorium A Nr 9058/2010 z dnia 18.11.2010r</t>
  </si>
  <si>
    <t>Działka 17/1 obręb 4-15-03 ul. Jagiellońska 34 przekazana  SPZOZ do nieodpłatnego korzystania na czas nieokreślony na podstawie aktu notarialnego Repertorium A Nr 7073/2022  z dnia 19.09.2022r</t>
  </si>
  <si>
    <t>Nastąpiło zmiejszenie wartości środków trwałych w bilansie  (A.Aktywa trwałe) oraz zwiększenie warości funduszu jednostki (A.I Fundusz Jednostki) jednocześnie nastapiło  zwiększenie wartości konta pozabilansowego</t>
  </si>
  <si>
    <t>W związku z wprowadzoną zmianą zarządzenia nr 3222/2012 Prezydenta m.st. Warszawy z dnia 13 sierpnia 2012r w sprawie przyjętych zasad rachunkowości, zmianie uległy zasady ujmowania w ewidencji księgowej wartości nieruchomości oddanych samodzielnympublicznym zakładom opieki zdrowotnej</t>
  </si>
  <si>
    <t xml:space="preserve">Nazwa i adres jednostki sprawozdawczej:                                          URZĄD DZIELNICY PRAGA PÓŁNOC                   ul. K.I.Kłopotowskiego 15                               03-708 Warszawa                    </t>
  </si>
  <si>
    <t>Bilans jednostki budżetowej lub samorządowego zakładu budżetowego</t>
  </si>
  <si>
    <t xml:space="preserve">URZĄD MIASTA STOŁECZNEGO WARSZAWY                                                                     Al. Jerozolimskie 44                                                                      00-024 Warszawa                                                                 </t>
  </si>
  <si>
    <t>Numer identyfikacyjny</t>
  </si>
  <si>
    <r>
      <t>sporządzony na dzień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31.12.2023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</si>
  <si>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</si>
  <si>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</si>
  <si>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</si>
  <si>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</si>
  <si>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</si>
  <si>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</si>
  <si>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</si>
  <si>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</si>
  <si>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</si>
  <si>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</si>
  <si>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</si>
  <si>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</si>
  <si>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</si>
  <si>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</si>
  <si>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</si>
  <si>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</si>
  <si>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</si>
  <si>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</si>
  <si>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</si>
  <si>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</si>
  <si>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</si>
  <si>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</si>
  <si>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</si>
  <si>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</si>
  <si>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</si>
  <si>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</si>
  <si>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</si>
  <si>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</si>
  <si>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</si>
  <si>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</si>
  <si>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</si>
  <si>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</si>
  <si>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</si>
  <si>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</si>
  <si>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</si>
  <si>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</si>
  <si>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</si>
  <si>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</si>
  <si>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</si>
  <si>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</si>
  <si>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</si>
  <si>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</si>
  <si>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</si>
  <si>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</si>
  <si>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</si>
  <si>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</si>
  <si>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</si>
  <si>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</si>
  <si>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</si>
  <si>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</si>
  <si>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</si>
  <si>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</si>
  <si>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</si>
  <si>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</si>
  <si>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</si>
  <si>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</si>
  <si>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</si>
  <si>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</si>
  <si>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</si>
  <si>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</si>
  <si>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</si>
  <si>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</si>
  <si>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</si>
  <si>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</si>
  <si>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</si>
  <si>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</si>
  <si>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</si>
  <si>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</si>
  <si>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</si>
  <si>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</si>
  <si>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</si>
  <si>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r>
      <t>REGON</t>
    </r>
    <r>
      <rPr>
        <b/>
        <sz val="11"/>
        <color indexed="8"/>
        <rFont val="Times New Roman"/>
        <family val="1"/>
        <charset val="238"/>
      </rPr>
      <t xml:space="preserve"> 015259663</t>
    </r>
  </si>
  <si>
    <t>Rachunek zysków i strat jednostki</t>
  </si>
  <si>
    <t>(wariant porównawczy)</t>
  </si>
  <si>
    <t>sporządzony na dzień 31.12. 2023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</si>
  <si>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</si>
  <si>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</si>
  <si>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</si>
  <si>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</si>
  <si>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</si>
  <si>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</si>
  <si>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</si>
  <si>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</si>
  <si>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</si>
  <si>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</si>
  <si>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</si>
  <si>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</si>
  <si>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</si>
  <si>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</si>
  <si>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</si>
  <si>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</si>
  <si>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</si>
  <si>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</si>
  <si>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</si>
  <si>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</si>
  <si>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</si>
  <si>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</si>
  <si>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</si>
  <si>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</si>
  <si>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</si>
  <si>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</si>
  <si>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</si>
  <si>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</si>
  <si>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</si>
  <si>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</si>
  <si>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</si>
  <si>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</si>
  <si>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 xml:space="preserve">III. Inne </t>
  </si>
  <si>
    <t>H. Koszty finansowe</t>
  </si>
  <si>
    <t>I. Odsetki</t>
  </si>
  <si>
    <t>II. Inne</t>
  </si>
  <si>
    <t>I. Zysk (strata) z działalności gospodarczej (F+G-H)</t>
  </si>
  <si>
    <t>J. Wynik zdarzeń nadzwyczajny (J.I.-J.II.)</t>
  </si>
  <si>
    <t>I. Zyski nadzwyczajne</t>
  </si>
  <si>
    <t>II. Straty nadzwyczajne</t>
  </si>
  <si>
    <t>K. Zysk (strata) (I±J)</t>
  </si>
  <si>
    <t>L. Podatek dochodowy</t>
  </si>
  <si>
    <t>M. Pozostałe obowiązkowe zmniejszenia zysku (zwiększenia straty) oraz nadwyżki środków obrotowych</t>
  </si>
  <si>
    <t>N. Zysk (strata) netto (K-L-M)</t>
  </si>
  <si>
    <t>204-04-16</t>
  </si>
  <si>
    <t>sporządzone na dzień 31.12. 2023r.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</si>
  <si>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</si>
  <si>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</si>
  <si>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</si>
  <si>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</si>
  <si>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</si>
  <si>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</si>
  <si>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</si>
  <si>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</si>
  <si>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</si>
  <si>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</si>
  <si>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</si>
  <si>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</si>
  <si>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</si>
  <si>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</si>
  <si>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</si>
  <si>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</si>
  <si>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</si>
  <si>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</si>
  <si>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</si>
  <si>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</si>
  <si>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</si>
  <si>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</si>
  <si>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</si>
  <si>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</si>
  <si>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</si>
  <si>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</si>
  <si>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IV. Nadwyżka dochodów jednostek budżetowych, nadwyżka środków obrotowych samorządowych zakładów budżetowych</t>
  </si>
  <si>
    <t>V. Fundusz (II+,-III-IV)</t>
  </si>
  <si>
    <t xml:space="preserve">Nazwa i adres jednostki sprawozdawczej:                                          URZĄD DZIELNICY                                    PRAGA PÓŁNOC                                         ul. K.I.Kłopotowskiego 15                               03-708 Warszawa                    </t>
  </si>
  <si>
    <t>,</t>
  </si>
  <si>
    <t>…………………………………...                                                Wysłać bez pisma przewodniego</t>
  </si>
  <si>
    <r>
      <t>Numer identyfikacyjny:                        REGON</t>
    </r>
    <r>
      <rPr>
        <b/>
        <sz val="10"/>
        <color indexed="8"/>
        <rFont val="Times New Roman"/>
        <family val="1"/>
        <charset val="238"/>
      </rPr>
      <t xml:space="preserve"> 015259663</t>
    </r>
  </si>
  <si>
    <t>Zestawienie zmian w funduszu jednostki budżetowej</t>
  </si>
  <si>
    <t>koszty przeciwdziałania i usuwania skutków pandemii COVID-19</t>
  </si>
  <si>
    <t>koszty związane z rosyjską agresją na Ukrainę, w tym koszty udzielonej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</si>
</sst>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;[Red]#,##0.00"/>
    <numFmt numFmtId="165" formatCode="_-* #,##0.00\ _D_M_-;\-* #,##0.00\ _D_M_-;_-* &quot;-&quot;??\ _D_M_-;_-@_-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10"/>
      <color indexed="8"/>
      <name val="Arial"/>
      <family val="2"/>
    </font>
    <font>
      <sz val="10"/>
      <color indexed="8"/>
      <name val="Book Antiqua"/>
      <family val="1"/>
      <charset val="238"/>
    </font>
    <font>
      <b/>
      <sz val="10"/>
      <color rgb="FF00B0F0"/>
      <name val="Book Antiqua"/>
      <family val="1"/>
      <charset val="238"/>
    </font>
    <font>
      <sz val="10"/>
      <name val="Book Antiqua"/>
      <family val="1"/>
      <charset val="238"/>
    </font>
    <font>
      <b/>
      <sz val="10"/>
      <color indexed="8"/>
      <name val="Book Antiqua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i/>
      <sz val="10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sz val="10"/>
      <color rgb="FF0070C0"/>
      <name val="Calibri"/>
      <family val="2"/>
      <charset val="238"/>
    </font>
    <font>
      <sz val="10"/>
      <color rgb="FF7030A0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9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15" fillId="0" borderId="0"/>
    <xf numFmtId="43" fontId="1" fillId="0" borderId="0" applyFont="0" applyFill="0" applyBorder="0" applyAlignment="0" applyProtection="0"/>
    <xf numFmtId="0" fontId="26" fillId="0" borderId="0"/>
  </cellStyleXfs>
  <cellXfs count="105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0" borderId="0" xfId="2" applyFont="1" applyAlignment="1">
      <alignment horizontal="left" wrapText="1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8" fillId="0" borderId="21" xfId="0" applyNumberFormat="1" applyFont="1" applyFill="1" applyBorder="1" applyAlignment="1">
      <alignment horizontal="right"/>
    </xf>
    <xf numFmtId="4" fontId="8" fillId="0" borderId="22" xfId="0" applyNumberFormat="1" applyFont="1" applyFill="1" applyBorder="1" applyAlignment="1">
      <alignment horizontal="right"/>
    </xf>
    <xf numFmtId="0" fontId="8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3" applyFont="1" applyFill="1" applyAlignment="1" applyProtection="1">
      <alignment vertical="center" wrapText="1"/>
    </xf>
    <xf numFmtId="0" fontId="3" fillId="0" borderId="0" xfId="3" applyFont="1" applyFill="1" applyAlignment="1" applyProtection="1">
      <alignment vertical="center"/>
    </xf>
    <xf numFmtId="0" fontId="4" fillId="2" borderId="42" xfId="3" applyFont="1" applyFill="1" applyBorder="1" applyAlignment="1" applyProtection="1">
      <alignment horizontal="center" vertical="center" wrapText="1"/>
    </xf>
    <xf numFmtId="4" fontId="4" fillId="2" borderId="42" xfId="3" applyNumberFormat="1" applyFont="1" applyFill="1" applyBorder="1" applyAlignment="1" applyProtection="1">
      <alignment horizontal="center" vertical="center" wrapText="1"/>
    </xf>
    <xf numFmtId="0" fontId="4" fillId="2" borderId="5" xfId="3" applyFont="1" applyFill="1" applyBorder="1" applyAlignment="1" applyProtection="1">
      <alignment horizontal="center" vertical="center" wrapText="1"/>
    </xf>
    <xf numFmtId="0" fontId="4" fillId="0" borderId="31" xfId="3" applyFont="1" applyFill="1" applyBorder="1" applyAlignment="1" applyProtection="1">
      <alignment horizontal="left" vertical="center"/>
    </xf>
    <xf numFmtId="4" fontId="4" fillId="0" borderId="31" xfId="3" applyNumberFormat="1" applyFont="1" applyFill="1" applyBorder="1" applyAlignment="1" applyProtection="1">
      <alignment horizontal="center" vertical="center" wrapText="1"/>
    </xf>
    <xf numFmtId="0" fontId="4" fillId="0" borderId="30" xfId="3" applyFont="1" applyFill="1" applyBorder="1" applyAlignment="1" applyProtection="1">
      <alignment horizontal="center" vertical="center" wrapText="1"/>
    </xf>
    <xf numFmtId="0" fontId="4" fillId="2" borderId="43" xfId="3" applyFont="1" applyFill="1" applyBorder="1" applyAlignment="1" applyProtection="1">
      <alignment vertical="center" wrapText="1"/>
    </xf>
    <xf numFmtId="4" fontId="4" fillId="2" borderId="43" xfId="3" applyNumberFormat="1" applyFont="1" applyFill="1" applyBorder="1" applyAlignment="1" applyProtection="1">
      <alignment vertical="center"/>
    </xf>
    <xf numFmtId="4" fontId="4" fillId="2" borderId="44" xfId="3" applyNumberFormat="1" applyFont="1" applyFill="1" applyBorder="1" applyAlignment="1" applyProtection="1">
      <alignment vertical="center"/>
    </xf>
    <xf numFmtId="0" fontId="4" fillId="0" borderId="45" xfId="3" applyFont="1" applyFill="1" applyBorder="1" applyAlignment="1" applyProtection="1">
      <alignment vertical="center" wrapText="1"/>
    </xf>
    <xf numFmtId="4" fontId="4" fillId="0" borderId="45" xfId="3" applyNumberFormat="1" applyFont="1" applyFill="1" applyBorder="1" applyAlignment="1" applyProtection="1">
      <alignment vertical="center"/>
    </xf>
    <xf numFmtId="4" fontId="4" fillId="0" borderId="46" xfId="3" applyNumberFormat="1" applyFont="1" applyFill="1" applyBorder="1" applyAlignment="1" applyProtection="1">
      <alignment vertical="center"/>
    </xf>
    <xf numFmtId="0" fontId="3" fillId="0" borderId="47" xfId="3" applyFont="1" applyFill="1" applyBorder="1" applyAlignment="1" applyProtection="1">
      <alignment vertical="center" wrapText="1"/>
    </xf>
    <xf numFmtId="4" fontId="3" fillId="0" borderId="47" xfId="3" applyNumberFormat="1" applyFont="1" applyFill="1" applyBorder="1" applyAlignment="1" applyProtection="1">
      <alignment vertical="center"/>
      <protection locked="0"/>
    </xf>
    <xf numFmtId="4" fontId="3" fillId="0" borderId="48" xfId="3" applyNumberFormat="1" applyFont="1" applyFill="1" applyBorder="1" applyAlignment="1" applyProtection="1">
      <alignment vertical="center"/>
    </xf>
    <xf numFmtId="0" fontId="3" fillId="0" borderId="47" xfId="3" quotePrefix="1" applyFont="1" applyFill="1" applyBorder="1" applyAlignment="1" applyProtection="1">
      <alignment vertical="center" wrapText="1"/>
      <protection locked="0"/>
    </xf>
    <xf numFmtId="0" fontId="4" fillId="2" borderId="49" xfId="3" applyFont="1" applyFill="1" applyBorder="1" applyAlignment="1" applyProtection="1">
      <alignment vertical="center" wrapText="1"/>
    </xf>
    <xf numFmtId="4" fontId="4" fillId="2" borderId="49" xfId="3" applyNumberFormat="1" applyFont="1" applyFill="1" applyBorder="1" applyAlignment="1" applyProtection="1">
      <alignment vertical="center"/>
    </xf>
    <xf numFmtId="4" fontId="4" fillId="2" borderId="50" xfId="3" applyNumberFormat="1" applyFont="1" applyFill="1" applyBorder="1" applyAlignment="1" applyProtection="1">
      <alignment vertical="center"/>
    </xf>
    <xf numFmtId="0" fontId="4" fillId="0" borderId="29" xfId="3" applyFont="1" applyFill="1" applyBorder="1" applyAlignment="1" applyProtection="1">
      <alignment horizontal="left" vertical="center"/>
    </xf>
    <xf numFmtId="0" fontId="3" fillId="0" borderId="0" xfId="3" applyFont="1" applyFill="1" applyBorder="1" applyAlignment="1" applyProtection="1">
      <alignment vertical="center"/>
    </xf>
    <xf numFmtId="0" fontId="3" fillId="0" borderId="30" xfId="3" applyFont="1" applyFill="1" applyBorder="1" applyAlignment="1" applyProtection="1">
      <alignment vertical="center"/>
    </xf>
    <xf numFmtId="0" fontId="2" fillId="2" borderId="51" xfId="0" applyFont="1" applyFill="1" applyBorder="1" applyAlignment="1">
      <alignment horizontal="left" wrapText="1"/>
    </xf>
    <xf numFmtId="4" fontId="9" fillId="2" borderId="43" xfId="3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left" wrapText="1"/>
    </xf>
    <xf numFmtId="4" fontId="9" fillId="2" borderId="52" xfId="3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wrapText="1"/>
    </xf>
    <xf numFmtId="0" fontId="2" fillId="3" borderId="54" xfId="0" applyFont="1" applyFill="1" applyBorder="1" applyAlignment="1">
      <alignment horizontal="center" wrapText="1"/>
    </xf>
    <xf numFmtId="0" fontId="2" fillId="3" borderId="55" xfId="0" applyFont="1" applyFill="1" applyBorder="1" applyAlignment="1">
      <alignment horizontal="center" wrapText="1"/>
    </xf>
    <xf numFmtId="0" fontId="8" fillId="0" borderId="20" xfId="0" applyFont="1" applyBorder="1" applyAlignment="1">
      <alignment wrapText="1"/>
    </xf>
    <xf numFmtId="4" fontId="8" fillId="0" borderId="21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0" borderId="57" xfId="0" applyFont="1" applyFill="1" applyBorder="1" applyAlignment="1">
      <alignment wrapText="1"/>
    </xf>
    <xf numFmtId="0" fontId="8" fillId="0" borderId="58" xfId="0" applyFont="1" applyBorder="1" applyAlignment="1">
      <alignment wrapText="1"/>
    </xf>
    <xf numFmtId="4" fontId="8" fillId="0" borderId="59" xfId="0" applyNumberFormat="1" applyFont="1" applyBorder="1" applyAlignment="1">
      <alignment horizontal="right"/>
    </xf>
    <xf numFmtId="2" fontId="8" fillId="0" borderId="59" xfId="0" applyNumberFormat="1" applyFont="1" applyBorder="1" applyAlignment="1">
      <alignment horizontal="right"/>
    </xf>
    <xf numFmtId="2" fontId="8" fillId="0" borderId="60" xfId="0" applyNumberFormat="1" applyFont="1" applyFill="1" applyBorder="1" applyAlignment="1">
      <alignment horizontal="right"/>
    </xf>
    <xf numFmtId="0" fontId="2" fillId="3" borderId="64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wrapText="1"/>
    </xf>
    <xf numFmtId="0" fontId="2" fillId="3" borderId="65" xfId="0" applyFont="1" applyFill="1" applyBorder="1" applyAlignment="1">
      <alignment horizontal="center" wrapText="1"/>
    </xf>
    <xf numFmtId="0" fontId="2" fillId="3" borderId="66" xfId="0" applyFont="1" applyFill="1" applyBorder="1" applyAlignment="1">
      <alignment horizontal="center" wrapText="1"/>
    </xf>
    <xf numFmtId="0" fontId="2" fillId="3" borderId="67" xfId="0" applyFont="1" applyFill="1" applyBorder="1" applyAlignment="1">
      <alignment horizontal="center" wrapText="1"/>
    </xf>
    <xf numFmtId="0" fontId="2" fillId="0" borderId="45" xfId="0" applyFont="1" applyBorder="1" applyAlignment="1">
      <alignment wrapText="1"/>
    </xf>
    <xf numFmtId="4" fontId="2" fillId="0" borderId="64" xfId="0" applyNumberFormat="1" applyFont="1" applyBorder="1" applyAlignment="1">
      <alignment horizontal="right"/>
    </xf>
    <xf numFmtId="4" fontId="7" fillId="0" borderId="46" xfId="0" applyNumberFormat="1" applyFont="1" applyBorder="1" applyAlignment="1">
      <alignment vertical="center"/>
    </xf>
    <xf numFmtId="4" fontId="7" fillId="0" borderId="68" xfId="0" applyNumberFormat="1" applyFont="1" applyBorder="1" applyAlignment="1">
      <alignment vertical="center"/>
    </xf>
    <xf numFmtId="0" fontId="13" fillId="0" borderId="45" xfId="0" applyFont="1" applyFill="1" applyBorder="1" applyAlignment="1">
      <alignment vertical="center" wrapText="1"/>
    </xf>
    <xf numFmtId="2" fontId="8" fillId="0" borderId="64" xfId="0" applyNumberFormat="1" applyFont="1" applyBorder="1" applyAlignment="1">
      <alignment wrapText="1"/>
    </xf>
    <xf numFmtId="2" fontId="8" fillId="0" borderId="12" xfId="0" applyNumberFormat="1" applyFont="1" applyBorder="1" applyAlignment="1">
      <alignment wrapText="1"/>
    </xf>
    <xf numFmtId="2" fontId="8" fillId="0" borderId="46" xfId="0" applyNumberFormat="1" applyFont="1" applyBorder="1" applyAlignment="1">
      <alignment wrapText="1"/>
    </xf>
    <xf numFmtId="0" fontId="13" fillId="0" borderId="52" xfId="0" applyFont="1" applyFill="1" applyBorder="1" applyAlignment="1">
      <alignment vertical="center" wrapText="1"/>
    </xf>
    <xf numFmtId="4" fontId="8" fillId="0" borderId="69" xfId="0" applyNumberFormat="1" applyFont="1" applyBorder="1" applyAlignment="1">
      <alignment horizontal="right"/>
    </xf>
    <xf numFmtId="2" fontId="8" fillId="0" borderId="70" xfId="0" applyNumberFormat="1" applyFont="1" applyBorder="1" applyAlignment="1">
      <alignment horizontal="right"/>
    </xf>
    <xf numFmtId="2" fontId="8" fillId="0" borderId="50" xfId="0" applyNumberFormat="1" applyFont="1" applyBorder="1" applyAlignment="1">
      <alignment horizontal="right"/>
    </xf>
    <xf numFmtId="0" fontId="2" fillId="2" borderId="49" xfId="0" applyFont="1" applyFill="1" applyBorder="1" applyAlignment="1">
      <alignment wrapText="1"/>
    </xf>
    <xf numFmtId="4" fontId="2" fillId="2" borderId="71" xfId="0" applyNumberFormat="1" applyFont="1" applyFill="1" applyBorder="1" applyAlignment="1">
      <alignment horizontal="right"/>
    </xf>
    <xf numFmtId="4" fontId="2" fillId="2" borderId="72" xfId="0" applyNumberFormat="1" applyFont="1" applyFill="1" applyBorder="1" applyAlignment="1">
      <alignment horizontal="right"/>
    </xf>
    <xf numFmtId="4" fontId="2" fillId="2" borderId="73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2" fillId="2" borderId="74" xfId="0" applyNumberFormat="1" applyFont="1" applyFill="1" applyBorder="1" applyAlignment="1">
      <alignment horizontal="right"/>
    </xf>
    <xf numFmtId="0" fontId="8" fillId="3" borderId="75" xfId="0" applyFont="1" applyFill="1" applyBorder="1" applyAlignment="1">
      <alignment horizontal="center" wrapText="1"/>
    </xf>
    <xf numFmtId="0" fontId="8" fillId="0" borderId="69" xfId="0" applyFont="1" applyBorder="1" applyAlignment="1">
      <alignment wrapText="1"/>
    </xf>
    <xf numFmtId="4" fontId="8" fillId="0" borderId="70" xfId="0" applyNumberFormat="1" applyFont="1" applyBorder="1" applyAlignment="1">
      <alignment horizontal="right"/>
    </xf>
    <xf numFmtId="4" fontId="8" fillId="0" borderId="76" xfId="0" applyNumberFormat="1" applyFont="1" applyBorder="1" applyAlignment="1">
      <alignment horizontal="right"/>
    </xf>
    <xf numFmtId="4" fontId="8" fillId="0" borderId="22" xfId="0" applyNumberFormat="1" applyFont="1" applyBorder="1" applyAlignment="1">
      <alignment horizontal="right"/>
    </xf>
    <xf numFmtId="4" fontId="8" fillId="0" borderId="23" xfId="0" applyNumberFormat="1" applyFont="1" applyBorder="1" applyAlignment="1">
      <alignment horizontal="right"/>
    </xf>
    <xf numFmtId="4" fontId="8" fillId="0" borderId="57" xfId="0" applyNumberFormat="1" applyFont="1" applyBorder="1" applyAlignment="1">
      <alignment horizontal="right"/>
    </xf>
    <xf numFmtId="4" fontId="8" fillId="0" borderId="14" xfId="0" applyNumberFormat="1" applyFont="1" applyFill="1" applyBorder="1" applyAlignment="1">
      <alignment horizontal="right"/>
    </xf>
    <xf numFmtId="4" fontId="8" fillId="0" borderId="15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right"/>
    </xf>
    <xf numFmtId="4" fontId="9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9" fillId="5" borderId="42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2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vertical="center"/>
    </xf>
    <xf numFmtId="4" fontId="9" fillId="0" borderId="62" xfId="0" applyNumberFormat="1" applyFont="1" applyBorder="1" applyAlignment="1">
      <alignment vertical="center"/>
    </xf>
    <xf numFmtId="4" fontId="9" fillId="0" borderId="43" xfId="0" applyNumberFormat="1" applyFont="1" applyBorder="1" applyAlignment="1">
      <alignment vertical="center"/>
    </xf>
    <xf numFmtId="4" fontId="9" fillId="0" borderId="44" xfId="0" applyNumberFormat="1" applyFont="1" applyBorder="1" applyAlignment="1">
      <alignment vertical="center"/>
    </xf>
    <xf numFmtId="4" fontId="9" fillId="0" borderId="68" xfId="0" applyNumberFormat="1" applyFont="1" applyBorder="1" applyAlignment="1">
      <alignment vertical="center"/>
    </xf>
    <xf numFmtId="4" fontId="9" fillId="0" borderId="82" xfId="0" applyNumberFormat="1" applyFont="1" applyBorder="1" applyAlignment="1">
      <alignment vertical="center"/>
    </xf>
    <xf numFmtId="4" fontId="9" fillId="0" borderId="45" xfId="0" applyNumberFormat="1" applyFont="1" applyFill="1" applyBorder="1" applyAlignment="1">
      <alignment vertical="center"/>
    </xf>
    <xf numFmtId="4" fontId="9" fillId="0" borderId="83" xfId="0" applyNumberFormat="1" applyFont="1" applyBorder="1" applyAlignment="1">
      <alignment vertical="center"/>
    </xf>
    <xf numFmtId="4" fontId="9" fillId="0" borderId="45" xfId="0" applyNumberFormat="1" applyFont="1" applyBorder="1" applyAlignment="1">
      <alignment vertical="center"/>
    </xf>
    <xf numFmtId="4" fontId="9" fillId="0" borderId="46" xfId="0" applyNumberFormat="1" applyFont="1" applyBorder="1" applyAlignment="1">
      <alignment vertical="center"/>
    </xf>
    <xf numFmtId="4" fontId="7" fillId="0" borderId="82" xfId="0" applyNumberFormat="1" applyFont="1" applyBorder="1" applyAlignment="1">
      <alignment vertical="center"/>
    </xf>
    <xf numFmtId="4" fontId="7" fillId="0" borderId="83" xfId="0" applyNumberFormat="1" applyFont="1" applyBorder="1" applyAlignment="1">
      <alignment vertical="center"/>
    </xf>
    <xf numFmtId="4" fontId="7" fillId="0" borderId="45" xfId="0" applyNumberFormat="1" applyFont="1" applyBorder="1" applyAlignment="1">
      <alignment vertical="center"/>
    </xf>
    <xf numFmtId="4" fontId="9" fillId="5" borderId="87" xfId="0" applyNumberFormat="1" applyFont="1" applyFill="1" applyBorder="1" applyAlignment="1">
      <alignment vertical="center"/>
    </xf>
    <xf numFmtId="4" fontId="9" fillId="5" borderId="88" xfId="0" applyNumberFormat="1" applyFont="1" applyFill="1" applyBorder="1" applyAlignment="1">
      <alignment vertical="center"/>
    </xf>
    <xf numFmtId="4" fontId="9" fillId="5" borderId="42" xfId="0" applyNumberFormat="1" applyFont="1" applyFill="1" applyBorder="1" applyAlignment="1">
      <alignment vertical="center"/>
    </xf>
    <xf numFmtId="4" fontId="9" fillId="0" borderId="63" xfId="0" applyNumberFormat="1" applyFont="1" applyFill="1" applyBorder="1" applyAlignment="1">
      <alignment vertical="center"/>
    </xf>
    <xf numFmtId="4" fontId="9" fillId="0" borderId="89" xfId="0" applyNumberFormat="1" applyFont="1" applyBorder="1" applyAlignment="1">
      <alignment vertical="center"/>
    </xf>
    <xf numFmtId="4" fontId="9" fillId="0" borderId="63" xfId="0" applyNumberFormat="1" applyFont="1" applyBorder="1" applyAlignment="1">
      <alignment vertical="center"/>
    </xf>
    <xf numFmtId="4" fontId="9" fillId="0" borderId="67" xfId="0" applyNumberFormat="1" applyFont="1" applyBorder="1" applyAlignment="1">
      <alignment vertical="center"/>
    </xf>
    <xf numFmtId="4" fontId="9" fillId="0" borderId="65" xfId="0" applyNumberFormat="1" applyFont="1" applyBorder="1" applyAlignment="1">
      <alignment vertical="center"/>
    </xf>
    <xf numFmtId="4" fontId="9" fillId="0" borderId="90" xfId="0" applyNumberFormat="1" applyFont="1" applyBorder="1" applyAlignment="1">
      <alignment vertical="center"/>
    </xf>
    <xf numFmtId="4" fontId="9" fillId="5" borderId="4" xfId="0" applyNumberFormat="1" applyFont="1" applyFill="1" applyBorder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7" fillId="5" borderId="91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3" xfId="0" applyNumberFormat="1" applyFont="1" applyFill="1" applyBorder="1" applyAlignment="1" applyProtection="1">
      <alignment vertical="center"/>
      <protection locked="0"/>
    </xf>
    <xf numFmtId="4" fontId="9" fillId="0" borderId="61" xfId="0" applyNumberFormat="1" applyFont="1" applyFill="1" applyBorder="1" applyAlignment="1" applyProtection="1">
      <alignment vertical="center"/>
      <protection locked="0"/>
    </xf>
    <xf numFmtId="4" fontId="7" fillId="0" borderId="43" xfId="0" applyNumberFormat="1" applyFont="1" applyFill="1" applyBorder="1" applyAlignment="1" applyProtection="1">
      <alignment vertical="center"/>
      <protection locked="0"/>
    </xf>
    <xf numFmtId="4" fontId="9" fillId="0" borderId="43" xfId="0" applyNumberFormat="1" applyFont="1" applyFill="1" applyBorder="1" applyAlignment="1" applyProtection="1">
      <alignment vertical="center"/>
      <protection locked="0"/>
    </xf>
    <xf numFmtId="49" fontId="9" fillId="0" borderId="63" xfId="0" applyNumberFormat="1" applyFont="1" applyFill="1" applyBorder="1" applyAlignment="1" applyProtection="1">
      <alignment vertical="center"/>
      <protection locked="0"/>
    </xf>
    <xf numFmtId="4" fontId="9" fillId="0" borderId="94" xfId="0" applyNumberFormat="1" applyFont="1" applyFill="1" applyBorder="1" applyAlignment="1" applyProtection="1">
      <alignment vertical="center"/>
      <protection locked="0"/>
    </xf>
    <xf numFmtId="4" fontId="9" fillId="0" borderId="63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Fill="1" applyBorder="1" applyAlignment="1" applyProtection="1">
      <alignment vertical="center"/>
      <protection locked="0"/>
    </xf>
    <xf numFmtId="49" fontId="7" fillId="0" borderId="63" xfId="0" applyNumberFormat="1" applyFont="1" applyFill="1" applyBorder="1" applyAlignment="1" applyProtection="1">
      <alignment vertical="center"/>
      <protection locked="0"/>
    </xf>
    <xf numFmtId="4" fontId="9" fillId="0" borderId="93" xfId="0" applyNumberFormat="1" applyFont="1" applyFill="1" applyBorder="1" applyAlignment="1" applyProtection="1">
      <alignment vertical="center"/>
    </xf>
    <xf numFmtId="4" fontId="7" fillId="0" borderId="45" xfId="0" applyNumberFormat="1" applyFont="1" applyFill="1" applyBorder="1" applyAlignment="1" applyProtection="1">
      <alignment vertical="center"/>
      <protection locked="0"/>
    </xf>
    <xf numFmtId="4" fontId="9" fillId="0" borderId="45" xfId="0" applyNumberFormat="1" applyFont="1" applyFill="1" applyBorder="1" applyAlignment="1" applyProtection="1">
      <alignment vertical="center"/>
      <protection locked="0"/>
    </xf>
    <xf numFmtId="4" fontId="7" fillId="0" borderId="93" xfId="0" applyNumberFormat="1" applyFont="1" applyFill="1" applyBorder="1" applyAlignment="1" applyProtection="1">
      <alignment vertical="center"/>
    </xf>
    <xf numFmtId="49" fontId="7" fillId="0" borderId="45" xfId="0" applyNumberFormat="1" applyFont="1" applyFill="1" applyBorder="1" applyAlignment="1" applyProtection="1">
      <alignment vertical="center"/>
      <protection locked="0"/>
    </xf>
    <xf numFmtId="4" fontId="9" fillId="2" borderId="42" xfId="0" applyNumberFormat="1" applyFont="1" applyFill="1" applyBorder="1" applyAlignment="1" applyProtection="1">
      <alignment vertical="center"/>
      <protection locked="0"/>
    </xf>
    <xf numFmtId="0" fontId="3" fillId="0" borderId="0" xfId="4" applyFont="1"/>
    <xf numFmtId="0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99" xfId="0" applyNumberFormat="1" applyFont="1" applyFill="1" applyBorder="1" applyAlignment="1" applyProtection="1">
      <alignment horizontal="right" vertical="center" wrapText="1"/>
    </xf>
    <xf numFmtId="16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7" xfId="0" applyNumberFormat="1" applyFont="1" applyFill="1" applyBorder="1" applyAlignment="1" applyProtection="1">
      <alignment horizontal="right" vertical="center" wrapText="1"/>
    </xf>
    <xf numFmtId="164" fontId="7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76" xfId="0" applyNumberFormat="1" applyFont="1" applyFill="1" applyBorder="1" applyAlignment="1" applyProtection="1">
      <alignment horizontal="right" vertical="center" wrapText="1"/>
    </xf>
    <xf numFmtId="4" fontId="9" fillId="5" borderId="73" xfId="0" applyNumberFormat="1" applyFont="1" applyFill="1" applyBorder="1" applyAlignment="1" applyProtection="1">
      <alignment horizontal="right" vertical="center" wrapText="1"/>
    </xf>
    <xf numFmtId="4" fontId="9" fillId="5" borderId="72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/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42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42" xfId="0" applyNumberFormat="1" applyFont="1" applyFill="1" applyBorder="1" applyAlignment="1" applyProtection="1">
      <alignment horizontal="right" vertical="center" wrapText="1"/>
    </xf>
    <xf numFmtId="4" fontId="7" fillId="0" borderId="89" xfId="0" applyNumberFormat="1" applyFont="1" applyBorder="1" applyAlignment="1" applyProtection="1">
      <alignment horizontal="right" vertical="center" wrapText="1"/>
      <protection locked="0"/>
    </xf>
    <xf numFmtId="4" fontId="7" fillId="0" borderId="63" xfId="0" applyNumberFormat="1" applyFont="1" applyBorder="1" applyAlignment="1" applyProtection="1">
      <alignment horizontal="right" vertical="center" wrapText="1"/>
      <protection locked="0"/>
    </xf>
    <xf numFmtId="4" fontId="7" fillId="0" borderId="83" xfId="0" applyNumberFormat="1" applyFont="1" applyBorder="1" applyAlignment="1" applyProtection="1">
      <alignment horizontal="right" vertical="center" wrapText="1"/>
      <protection locked="0"/>
    </xf>
    <xf numFmtId="4" fontId="7" fillId="0" borderId="45" xfId="0" applyNumberFormat="1" applyFont="1" applyBorder="1" applyAlignment="1" applyProtection="1">
      <alignment horizontal="right" vertical="center" wrapText="1"/>
      <protection locked="0"/>
    </xf>
    <xf numFmtId="4" fontId="4" fillId="5" borderId="4" xfId="0" applyNumberFormat="1" applyFont="1" applyFill="1" applyBorder="1" applyAlignment="1" applyProtection="1">
      <alignment horizontal="right" vertical="center" wrapText="1"/>
    </xf>
    <xf numFmtId="4" fontId="9" fillId="5" borderId="4" xfId="0" applyNumberFormat="1" applyFont="1" applyFill="1" applyBorder="1" applyAlignment="1" applyProtection="1">
      <alignment horizontal="right" vertical="center" wrapText="1"/>
    </xf>
    <xf numFmtId="4" fontId="9" fillId="2" borderId="42" xfId="0" applyNumberFormat="1" applyFont="1" applyFill="1" applyBorder="1" applyAlignment="1" applyProtection="1">
      <alignment horizontal="right" vertical="center" wrapText="1"/>
    </xf>
    <xf numFmtId="4" fontId="9" fillId="5" borderId="5" xfId="0" applyNumberFormat="1" applyFont="1" applyFill="1" applyBorder="1" applyAlignment="1" applyProtection="1">
      <alignment horizontal="right" vertical="center" wrapText="1"/>
    </xf>
    <xf numFmtId="4" fontId="4" fillId="5" borderId="42" xfId="0" applyNumberFormat="1" applyFont="1" applyFill="1" applyBorder="1" applyAlignment="1">
      <alignment horizontal="center" vertical="center" wrapText="1"/>
    </xf>
    <xf numFmtId="4" fontId="7" fillId="0" borderId="62" xfId="0" applyNumberFormat="1" applyFont="1" applyFill="1" applyBorder="1" applyAlignment="1">
      <alignment horizontal="right" vertical="center" wrapText="1"/>
    </xf>
    <xf numFmtId="4" fontId="7" fillId="0" borderId="43" xfId="0" applyNumberFormat="1" applyFont="1" applyFill="1" applyBorder="1" applyAlignment="1">
      <alignment horizontal="right" vertical="center" wrapText="1"/>
    </xf>
    <xf numFmtId="4" fontId="7" fillId="0" borderId="50" xfId="0" applyNumberFormat="1" applyFont="1" applyFill="1" applyBorder="1" applyAlignment="1">
      <alignment horizontal="right" vertical="center" wrapText="1"/>
    </xf>
    <xf numFmtId="4" fontId="7" fillId="0" borderId="63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4" fontId="9" fillId="5" borderId="42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vertical="center"/>
    </xf>
    <xf numFmtId="4" fontId="9" fillId="5" borderId="52" xfId="0" applyNumberFormat="1" applyFont="1" applyFill="1" applyBorder="1" applyAlignment="1">
      <alignment horizontal="center" vertical="center"/>
    </xf>
    <xf numFmtId="4" fontId="9" fillId="2" borderId="4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4" fillId="2" borderId="52" xfId="0" applyNumberFormat="1" applyFont="1" applyFill="1" applyBorder="1" applyAlignment="1">
      <alignment horizontal="left" vertical="center" wrapText="1"/>
    </xf>
    <xf numFmtId="4" fontId="7" fillId="0" borderId="45" xfId="0" applyNumberFormat="1" applyFont="1" applyFill="1" applyBorder="1" applyAlignment="1">
      <alignment horizontal="left" vertical="center" wrapText="1"/>
    </xf>
    <xf numFmtId="4" fontId="7" fillId="0" borderId="63" xfId="0" applyNumberFormat="1" applyFont="1" applyFill="1" applyBorder="1" applyAlignment="1">
      <alignment vertical="center"/>
    </xf>
    <xf numFmtId="4" fontId="7" fillId="0" borderId="89" xfId="0" applyNumberFormat="1" applyFont="1" applyFill="1" applyBorder="1" applyAlignment="1">
      <alignment vertical="center"/>
    </xf>
    <xf numFmtId="4" fontId="7" fillId="0" borderId="45" xfId="0" applyNumberFormat="1" applyFont="1" applyFill="1" applyBorder="1" applyAlignment="1">
      <alignment vertical="center"/>
    </xf>
    <xf numFmtId="4" fontId="18" fillId="0" borderId="93" xfId="0" applyNumberFormat="1" applyFont="1" applyFill="1" applyBorder="1" applyAlignment="1">
      <alignment horizontal="left" vertical="center" wrapText="1"/>
    </xf>
    <xf numFmtId="4" fontId="7" fillId="0" borderId="83" xfId="0" applyNumberFormat="1" applyFont="1" applyFill="1" applyBorder="1" applyAlignment="1">
      <alignment vertical="center"/>
    </xf>
    <xf numFmtId="4" fontId="18" fillId="0" borderId="29" xfId="0" applyNumberFormat="1" applyFont="1" applyFill="1" applyBorder="1" applyAlignment="1">
      <alignment horizontal="left" vertical="center" wrapText="1"/>
    </xf>
    <xf numFmtId="4" fontId="7" fillId="0" borderId="31" xfId="0" applyNumberFormat="1" applyFont="1" applyFill="1" applyBorder="1" applyAlignment="1">
      <alignment vertical="center"/>
    </xf>
    <xf numFmtId="4" fontId="9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justify" vertical="center"/>
    </xf>
    <xf numFmtId="0" fontId="3" fillId="0" borderId="0" xfId="3" applyFont="1" applyBorder="1" applyAlignment="1"/>
    <xf numFmtId="4" fontId="7" fillId="0" borderId="62" xfId="0" applyNumberFormat="1" applyFont="1" applyBorder="1" applyAlignment="1" applyProtection="1">
      <alignment horizontal="right" vertical="center"/>
      <protection locked="0"/>
    </xf>
    <xf numFmtId="4" fontId="7" fillId="0" borderId="43" xfId="0" applyNumberFormat="1" applyFont="1" applyBorder="1" applyAlignment="1" applyProtection="1">
      <alignment horizontal="right" vertical="center" wrapText="1"/>
      <protection locked="0"/>
    </xf>
    <xf numFmtId="4" fontId="7" fillId="0" borderId="83" xfId="0" applyNumberFormat="1" applyFont="1" applyBorder="1" applyAlignment="1" applyProtection="1">
      <alignment horizontal="right" vertical="center"/>
      <protection locked="0"/>
    </xf>
    <xf numFmtId="0" fontId="3" fillId="0" borderId="0" xfId="3" applyFont="1" applyBorder="1" applyAlignment="1">
      <alignment wrapText="1"/>
    </xf>
    <xf numFmtId="4" fontId="7" fillId="0" borderId="85" xfId="0" applyNumberFormat="1" applyFont="1" applyBorder="1" applyAlignment="1" applyProtection="1">
      <alignment horizontal="right" vertical="center"/>
      <protection locked="0"/>
    </xf>
    <xf numFmtId="4" fontId="7" fillId="0" borderId="84" xfId="0" applyNumberFormat="1" applyFont="1" applyBorder="1" applyAlignment="1" applyProtection="1">
      <alignment horizontal="right" vertical="center" wrapText="1"/>
      <protection locked="0"/>
    </xf>
    <xf numFmtId="4" fontId="7" fillId="0" borderId="103" xfId="0" applyNumberFormat="1" applyFont="1" applyBorder="1" applyAlignment="1" applyProtection="1">
      <alignment horizontal="right" vertical="center"/>
      <protection locked="0"/>
    </xf>
    <xf numFmtId="4" fontId="7" fillId="0" borderId="93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7" fillId="0" borderId="31" xfId="0" applyNumberFormat="1" applyFont="1" applyBorder="1" applyAlignment="1" applyProtection="1">
      <alignment horizontal="right" vertical="center" wrapText="1"/>
      <protection locked="0"/>
    </xf>
    <xf numFmtId="4" fontId="9" fillId="2" borderId="5" xfId="0" applyNumberFormat="1" applyFont="1" applyFill="1" applyBorder="1" applyAlignment="1" applyProtection="1">
      <alignment horizontal="right" vertical="center"/>
    </xf>
    <xf numFmtId="4" fontId="9" fillId="5" borderId="42" xfId="0" applyNumberFormat="1" applyFont="1" applyFill="1" applyBorder="1" applyAlignment="1" applyProtection="1">
      <alignment horizontal="right" vertical="center"/>
    </xf>
    <xf numFmtId="4" fontId="9" fillId="0" borderId="27" xfId="0" applyNumberFormat="1" applyFont="1" applyBorder="1" applyAlignment="1" applyProtection="1">
      <alignment horizontal="right" vertical="center" wrapText="1"/>
      <protection locked="0"/>
    </xf>
    <xf numFmtId="4" fontId="9" fillId="0" borderId="28" xfId="0" applyNumberFormat="1" applyFont="1" applyFill="1" applyBorder="1" applyAlignment="1" applyProtection="1">
      <alignment horizontal="right" vertical="center" wrapText="1"/>
    </xf>
    <xf numFmtId="4" fontId="9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42" xfId="0" applyNumberFormat="1" applyFont="1" applyFill="1" applyBorder="1" applyAlignment="1" applyProtection="1">
      <alignment horizontal="right" vertical="center" wrapText="1"/>
    </xf>
    <xf numFmtId="164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67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66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4" fillId="2" borderId="9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42" xfId="0" applyNumberFormat="1" applyFont="1" applyFill="1" applyBorder="1" applyAlignment="1" applyProtection="1">
      <alignment horizontal="right" vertical="center"/>
    </xf>
    <xf numFmtId="4" fontId="9" fillId="0" borderId="89" xfId="0" applyNumberFormat="1" applyFont="1" applyFill="1" applyBorder="1" applyAlignment="1" applyProtection="1">
      <alignment horizontal="right" vertical="center"/>
      <protection locked="0"/>
    </xf>
    <xf numFmtId="4" fontId="9" fillId="0" borderId="63" xfId="0" applyNumberFormat="1" applyFont="1" applyFill="1" applyBorder="1" applyAlignment="1" applyProtection="1">
      <alignment horizontal="right" vertical="center"/>
      <protection locked="0"/>
    </xf>
    <xf numFmtId="4" fontId="7" fillId="0" borderId="89" xfId="0" applyNumberFormat="1" applyFont="1" applyFill="1" applyBorder="1" applyAlignment="1" applyProtection="1">
      <alignment horizontal="right" vertical="center"/>
      <protection locked="0"/>
    </xf>
    <xf numFmtId="4" fontId="7" fillId="0" borderId="63" xfId="0" applyNumberFormat="1" applyFont="1" applyFill="1" applyBorder="1" applyAlignment="1" applyProtection="1">
      <alignment horizontal="right" vertical="center"/>
      <protection locked="0"/>
    </xf>
    <xf numFmtId="4" fontId="7" fillId="0" borderId="83" xfId="0" applyNumberFormat="1" applyFont="1" applyFill="1" applyBorder="1" applyAlignment="1" applyProtection="1">
      <alignment horizontal="right" vertical="center"/>
      <protection locked="0"/>
    </xf>
    <xf numFmtId="4" fontId="7" fillId="0" borderId="45" xfId="0" applyNumberFormat="1" applyFont="1" applyFill="1" applyBorder="1" applyAlignment="1" applyProtection="1">
      <alignment horizontal="right" vertical="center"/>
      <protection locked="0"/>
    </xf>
    <xf numFmtId="4" fontId="7" fillId="0" borderId="45" xfId="0" applyNumberFormat="1" applyFont="1" applyBorder="1" applyAlignment="1" applyProtection="1">
      <alignment horizontal="right" vertical="center"/>
      <protection locked="0"/>
    </xf>
    <xf numFmtId="4" fontId="7" fillId="0" borderId="84" xfId="0" applyNumberFormat="1" applyFont="1" applyBorder="1" applyAlignment="1" applyProtection="1">
      <alignment horizontal="right" vertical="center"/>
      <protection locked="0"/>
    </xf>
    <xf numFmtId="4" fontId="19" fillId="0" borderId="0" xfId="0" applyNumberFormat="1" applyFont="1" applyAlignment="1">
      <alignment vertical="center"/>
    </xf>
    <xf numFmtId="4" fontId="7" fillId="0" borderId="104" xfId="0" applyNumberFormat="1" applyFont="1" applyBorder="1" applyAlignment="1" applyProtection="1">
      <alignment horizontal="right" vertical="center"/>
      <protection locked="0"/>
    </xf>
    <xf numFmtId="4" fontId="7" fillId="0" borderId="49" xfId="0" applyNumberFormat="1" applyFont="1" applyBorder="1" applyAlignment="1" applyProtection="1">
      <alignment horizontal="right" vertical="center"/>
      <protection locked="0"/>
    </xf>
    <xf numFmtId="4" fontId="9" fillId="2" borderId="5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3" xfId="0" applyNumberFormat="1" applyFont="1" applyBorder="1" applyAlignment="1" applyProtection="1">
      <alignment vertical="center"/>
      <protection locked="0"/>
    </xf>
    <xf numFmtId="4" fontId="7" fillId="0" borderId="67" xfId="0" applyNumberFormat="1" applyFont="1" applyBorder="1" applyAlignment="1" applyProtection="1">
      <alignment vertical="center"/>
      <protection locked="0"/>
    </xf>
    <xf numFmtId="4" fontId="7" fillId="0" borderId="46" xfId="0" applyNumberFormat="1" applyFont="1" applyBorder="1" applyAlignment="1" applyProtection="1">
      <alignment horizontal="right" vertical="center"/>
      <protection locked="0"/>
    </xf>
    <xf numFmtId="4" fontId="9" fillId="2" borderId="42" xfId="0" applyNumberFormat="1" applyFont="1" applyFill="1" applyBorder="1" applyAlignment="1" applyProtection="1">
      <alignment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20" fillId="0" borderId="0" xfId="0" applyNumberFormat="1" applyFont="1" applyFill="1" applyAlignment="1" applyProtection="1">
      <alignment vertical="center"/>
      <protection locked="0"/>
    </xf>
    <xf numFmtId="4" fontId="21" fillId="0" borderId="0" xfId="0" applyNumberFormat="1" applyFont="1" applyFill="1" applyAlignment="1" applyProtection="1">
      <alignment vertical="center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3" xfId="3" applyFont="1" applyFill="1" applyBorder="1" applyAlignment="1" applyProtection="1">
      <alignment vertical="center" wrapText="1"/>
    </xf>
    <xf numFmtId="4" fontId="9" fillId="0" borderId="87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02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42" xfId="0" applyNumberFormat="1" applyFont="1" applyFill="1" applyBorder="1" applyAlignment="1" applyProtection="1">
      <alignment vertical="center" wrapText="1"/>
      <protection locked="0"/>
    </xf>
    <xf numFmtId="4" fontId="9" fillId="0" borderId="87" xfId="0" applyNumberFormat="1" applyFont="1" applyFill="1" applyBorder="1" applyAlignment="1" applyProtection="1">
      <alignment vertical="center" wrapText="1"/>
      <protection locked="0"/>
    </xf>
    <xf numFmtId="4" fontId="9" fillId="0" borderId="105" xfId="0" applyNumberFormat="1" applyFont="1" applyFill="1" applyBorder="1" applyAlignment="1" applyProtection="1">
      <alignment vertical="center" wrapText="1"/>
      <protection locked="0"/>
    </xf>
    <xf numFmtId="4" fontId="9" fillId="0" borderId="102" xfId="0" applyNumberFormat="1" applyFont="1" applyFill="1" applyBorder="1" applyAlignment="1" applyProtection="1">
      <alignment vertical="center" wrapText="1"/>
      <protection locked="0"/>
    </xf>
    <xf numFmtId="4" fontId="7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7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7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7" fillId="0" borderId="45" xfId="0" applyNumberFormat="1" applyFont="1" applyFill="1" applyBorder="1" applyAlignment="1" applyProtection="1">
      <alignment vertical="center" wrapText="1"/>
      <protection locked="0"/>
    </xf>
    <xf numFmtId="4" fontId="3" fillId="0" borderId="45" xfId="0" applyNumberFormat="1" applyFont="1" applyFill="1" applyBorder="1" applyAlignment="1" applyProtection="1">
      <alignment vertical="center" wrapText="1"/>
      <protection locked="0"/>
    </xf>
    <xf numFmtId="4" fontId="4" fillId="0" borderId="42" xfId="0" applyNumberFormat="1" applyFont="1" applyFill="1" applyBorder="1" applyAlignment="1">
      <alignment horizontal="left" vertical="center" wrapText="1"/>
    </xf>
    <xf numFmtId="4" fontId="4" fillId="0" borderId="87" xfId="0" applyNumberFormat="1" applyFont="1" applyFill="1" applyBorder="1" applyAlignment="1" applyProtection="1">
      <alignment horizontal="right" vertical="center" wrapText="1"/>
    </xf>
    <xf numFmtId="4" fontId="4" fillId="0" borderId="42" xfId="0" applyNumberFormat="1" applyFont="1" applyFill="1" applyBorder="1" applyAlignment="1" applyProtection="1">
      <alignment horizontal="right" vertical="center" wrapText="1"/>
    </xf>
    <xf numFmtId="4" fontId="4" fillId="0" borderId="8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02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3" xfId="0" applyNumberFormat="1" applyFont="1" applyFill="1" applyBorder="1" applyAlignment="1" applyProtection="1">
      <alignment vertical="center" wrapText="1"/>
      <protection locked="0"/>
    </xf>
    <xf numFmtId="4" fontId="4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2" xfId="0" applyNumberFormat="1" applyFont="1" applyFill="1" applyBorder="1" applyAlignment="1" applyProtection="1">
      <alignment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2" xfId="0" applyNumberFormat="1" applyFont="1" applyFill="1" applyBorder="1" applyAlignment="1" applyProtection="1">
      <alignment vertical="center" wrapText="1"/>
      <protection locked="0"/>
    </xf>
    <xf numFmtId="0" fontId="4" fillId="2" borderId="42" xfId="3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Alignment="1">
      <alignment horizontal="left" vertical="center"/>
    </xf>
    <xf numFmtId="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left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4" xfId="0" applyNumberFormat="1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left" vertical="center"/>
    </xf>
    <xf numFmtId="4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/>
    </xf>
    <xf numFmtId="4" fontId="3" fillId="0" borderId="62" xfId="0" applyNumberFormat="1" applyFont="1" applyFill="1" applyBorder="1" applyAlignment="1">
      <alignment horizontal="right" vertical="center" wrapText="1"/>
    </xf>
    <xf numFmtId="4" fontId="3" fillId="0" borderId="43" xfId="0" applyNumberFormat="1" applyFont="1" applyFill="1" applyBorder="1" applyAlignment="1">
      <alignment horizontal="right" vertical="center" wrapText="1"/>
    </xf>
    <xf numFmtId="4" fontId="3" fillId="0" borderId="89" xfId="0" applyNumberFormat="1" applyFont="1" applyFill="1" applyBorder="1" applyAlignment="1">
      <alignment horizontal="right" vertical="center" wrapText="1"/>
    </xf>
    <xf numFmtId="4" fontId="3" fillId="0" borderId="63" xfId="0" applyNumberFormat="1" applyFont="1" applyFill="1" applyBorder="1" applyAlignment="1">
      <alignment horizontal="right" vertical="center" wrapText="1"/>
    </xf>
    <xf numFmtId="4" fontId="3" fillId="0" borderId="85" xfId="0" applyNumberFormat="1" applyFont="1" applyFill="1" applyBorder="1" applyAlignment="1">
      <alignment horizontal="right" vertical="center" wrapText="1"/>
    </xf>
    <xf numFmtId="4" fontId="3" fillId="0" borderId="84" xfId="0" applyNumberFormat="1" applyFont="1" applyFill="1" applyBorder="1" applyAlignment="1">
      <alignment horizontal="right" vertical="center" wrapText="1"/>
    </xf>
    <xf numFmtId="4" fontId="3" fillId="0" borderId="104" xfId="0" applyNumberFormat="1" applyFont="1" applyFill="1" applyBorder="1" applyAlignment="1">
      <alignment horizontal="right" vertical="center" wrapText="1"/>
    </xf>
    <xf numFmtId="4" fontId="3" fillId="0" borderId="49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Alignment="1" applyProtection="1">
      <alignment horizontal="left" vertical="center"/>
      <protection locked="0"/>
    </xf>
    <xf numFmtId="4" fontId="9" fillId="2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4" fontId="9" fillId="0" borderId="42" xfId="0" applyNumberFormat="1" applyFont="1" applyFill="1" applyBorder="1" applyAlignment="1" applyProtection="1">
      <alignment vertical="center"/>
    </xf>
    <xf numFmtId="4" fontId="3" fillId="0" borderId="43" xfId="0" applyNumberFormat="1" applyFont="1" applyFill="1" applyBorder="1" applyAlignment="1" applyProtection="1">
      <alignment vertical="center"/>
      <protection locked="0"/>
    </xf>
    <xf numFmtId="4" fontId="7" fillId="0" borderId="43" xfId="0" applyNumberFormat="1" applyFont="1" applyBorder="1" applyAlignment="1" applyProtection="1">
      <alignment vertical="center"/>
      <protection locked="0"/>
    </xf>
    <xf numFmtId="4" fontId="3" fillId="0" borderId="45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Border="1" applyAlignment="1" applyProtection="1">
      <alignment vertical="center"/>
      <protection locked="0"/>
    </xf>
    <xf numFmtId="4" fontId="7" fillId="0" borderId="46" xfId="0" applyNumberFormat="1" applyFont="1" applyBorder="1" applyAlignment="1" applyProtection="1">
      <alignment vertical="center"/>
      <protection locked="0"/>
    </xf>
    <xf numFmtId="4" fontId="22" fillId="0" borderId="45" xfId="0" applyNumberFormat="1" applyFont="1" applyFill="1" applyBorder="1" applyAlignment="1" applyProtection="1">
      <alignment vertical="center"/>
      <protection locked="0"/>
    </xf>
    <xf numFmtId="4" fontId="22" fillId="0" borderId="49" xfId="0" applyNumberFormat="1" applyFont="1" applyFill="1" applyBorder="1" applyAlignment="1" applyProtection="1">
      <alignment vertical="center"/>
      <protection locked="0"/>
    </xf>
    <xf numFmtId="4" fontId="7" fillId="0" borderId="49" xfId="0" applyNumberFormat="1" applyFont="1" applyBorder="1" applyAlignment="1" applyProtection="1">
      <alignment vertical="center"/>
      <protection locked="0"/>
    </xf>
    <xf numFmtId="4" fontId="7" fillId="0" borderId="50" xfId="0" applyNumberFormat="1" applyFont="1" applyBorder="1" applyAlignment="1" applyProtection="1">
      <alignment vertical="center"/>
      <protection locked="0"/>
    </xf>
    <xf numFmtId="4" fontId="22" fillId="0" borderId="93" xfId="0" applyNumberFormat="1" applyFont="1" applyFill="1" applyBorder="1" applyAlignment="1" applyProtection="1">
      <alignment vertical="center"/>
      <protection locked="0"/>
    </xf>
    <xf numFmtId="4" fontId="22" fillId="0" borderId="100" xfId="0" applyNumberFormat="1" applyFont="1" applyFill="1" applyBorder="1" applyAlignment="1" applyProtection="1">
      <alignment vertical="center"/>
      <protection locked="0"/>
    </xf>
    <xf numFmtId="4" fontId="3" fillId="0" borderId="94" xfId="0" applyNumberFormat="1" applyFont="1" applyFill="1" applyBorder="1" applyAlignment="1" applyProtection="1">
      <alignment vertical="center"/>
      <protection locked="0"/>
    </xf>
    <xf numFmtId="4" fontId="3" fillId="0" borderId="93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Border="1" applyAlignment="1" applyProtection="1">
      <alignment vertical="center"/>
      <protection locked="0"/>
    </xf>
    <xf numFmtId="0" fontId="8" fillId="0" borderId="76" xfId="0" applyFont="1" applyBorder="1"/>
    <xf numFmtId="4" fontId="9" fillId="0" borderId="0" xfId="0" applyNumberFormat="1" applyFont="1" applyAlignment="1">
      <alignment horizontal="left" vertical="center" wrapText="1"/>
    </xf>
    <xf numFmtId="4" fontId="9" fillId="2" borderId="42" xfId="0" applyNumberFormat="1" applyFont="1" applyFill="1" applyBorder="1" applyAlignment="1">
      <alignment horizontal="center" vertical="center"/>
    </xf>
    <xf numFmtId="4" fontId="7" fillId="0" borderId="52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vertical="center"/>
    </xf>
    <xf numFmtId="4" fontId="9" fillId="0" borderId="42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vertical="center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Fill="1" applyBorder="1" applyAlignment="1" applyProtection="1">
      <alignment vertical="center"/>
    </xf>
    <xf numFmtId="4" fontId="19" fillId="0" borderId="0" xfId="0" applyNumberFormat="1" applyFont="1" applyFill="1" applyBorder="1" applyAlignment="1" applyProtection="1">
      <alignment vertical="center"/>
      <protection locked="0"/>
    </xf>
    <xf numFmtId="4" fontId="3" fillId="0" borderId="46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Border="1" applyAlignment="1" applyProtection="1">
      <alignment vertical="center" wrapText="1"/>
      <protection locked="0"/>
    </xf>
    <xf numFmtId="4" fontId="7" fillId="0" borderId="84" xfId="0" applyNumberFormat="1" applyFont="1" applyBorder="1" applyAlignment="1" applyProtection="1">
      <alignment vertical="center"/>
      <protection locked="0"/>
    </xf>
    <xf numFmtId="4" fontId="7" fillId="0" borderId="86" xfId="0" applyNumberFormat="1" applyFont="1" applyBorder="1" applyAlignment="1" applyProtection="1">
      <alignment vertical="center"/>
      <protection locked="0"/>
    </xf>
    <xf numFmtId="4" fontId="7" fillId="0" borderId="42" xfId="0" applyNumberFormat="1" applyFont="1" applyBorder="1" applyAlignment="1" applyProtection="1">
      <alignment vertical="center"/>
      <protection locked="0"/>
    </xf>
    <xf numFmtId="4" fontId="7" fillId="0" borderId="42" xfId="0" applyNumberFormat="1" applyFont="1" applyFill="1" applyBorder="1" applyAlignment="1" applyProtection="1">
      <alignment vertical="center"/>
    </xf>
    <xf numFmtId="4" fontId="7" fillId="0" borderId="43" xfId="0" applyNumberFormat="1" applyFont="1" applyFill="1" applyBorder="1" applyAlignment="1" applyProtection="1">
      <alignment vertical="center"/>
    </xf>
    <xf numFmtId="4" fontId="25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4" fontId="7" fillId="0" borderId="0" xfId="0" applyNumberFormat="1" applyFont="1" applyFill="1" applyAlignment="1">
      <alignment vertical="center"/>
    </xf>
    <xf numFmtId="4" fontId="9" fillId="0" borderId="43" xfId="0" applyNumberFormat="1" applyFont="1" applyFill="1" applyBorder="1" applyAlignment="1" applyProtection="1">
      <alignment vertical="center"/>
    </xf>
    <xf numFmtId="0" fontId="7" fillId="0" borderId="0" xfId="0" applyNumberFormat="1" applyFont="1" applyAlignment="1">
      <alignment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5" borderId="42" xfId="0" applyNumberFormat="1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center" vertical="center"/>
    </xf>
    <xf numFmtId="4" fontId="7" fillId="0" borderId="93" xfId="0" applyNumberFormat="1" applyFont="1" applyFill="1" applyBorder="1" applyAlignment="1" applyProtection="1">
      <alignment vertical="center"/>
      <protection locked="0"/>
    </xf>
    <xf numFmtId="4" fontId="7" fillId="0" borderId="83" xfId="0" applyNumberFormat="1" applyFont="1" applyFill="1" applyBorder="1" applyAlignment="1" applyProtection="1">
      <alignment vertical="center"/>
      <protection locked="0"/>
    </xf>
    <xf numFmtId="4" fontId="7" fillId="0" borderId="103" xfId="0" applyNumberFormat="1" applyFont="1" applyFill="1" applyBorder="1" applyAlignment="1" applyProtection="1">
      <alignment vertical="center"/>
      <protection locked="0"/>
    </xf>
    <xf numFmtId="4" fontId="7" fillId="0" borderId="84" xfId="0" applyNumberFormat="1" applyFont="1" applyFill="1" applyBorder="1" applyAlignment="1" applyProtection="1">
      <alignment vertical="center"/>
      <protection locked="0"/>
    </xf>
    <xf numFmtId="4" fontId="7" fillId="0" borderId="85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Alignment="1">
      <alignment vertical="center"/>
    </xf>
    <xf numFmtId="4" fontId="9" fillId="0" borderId="94" xfId="0" applyNumberFormat="1" applyFont="1" applyFill="1" applyBorder="1" applyAlignment="1">
      <alignment horizontal="right" vertical="center"/>
    </xf>
    <xf numFmtId="4" fontId="9" fillId="0" borderId="89" xfId="0" applyNumberFormat="1" applyFont="1" applyFill="1" applyBorder="1" applyAlignment="1" applyProtection="1">
      <alignment vertical="center"/>
      <protection locked="0"/>
    </xf>
    <xf numFmtId="4" fontId="9" fillId="0" borderId="93" xfId="0" applyNumberFormat="1" applyFont="1" applyBorder="1" applyAlignment="1">
      <alignment horizontal="right" vertical="center"/>
    </xf>
    <xf numFmtId="4" fontId="9" fillId="0" borderId="100" xfId="0" applyNumberFormat="1" applyFont="1" applyBorder="1" applyAlignment="1">
      <alignment horizontal="right" vertical="center"/>
    </xf>
    <xf numFmtId="4" fontId="7" fillId="0" borderId="49" xfId="0" applyNumberFormat="1" applyFont="1" applyBorder="1" applyAlignment="1">
      <alignment vertical="center"/>
    </xf>
    <xf numFmtId="4" fontId="7" fillId="0" borderId="10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43" fontId="7" fillId="0" borderId="0" xfId="5" applyFont="1" applyAlignment="1">
      <alignment vertical="center"/>
    </xf>
    <xf numFmtId="4" fontId="9" fillId="0" borderId="0" xfId="0" applyNumberFormat="1" applyFont="1" applyAlignment="1">
      <alignment horizontal="center" vertical="center"/>
    </xf>
    <xf numFmtId="43" fontId="27" fillId="0" borderId="0" xfId="5" applyFont="1" applyFill="1" applyBorder="1" applyAlignment="1">
      <alignment vertical="center"/>
    </xf>
    <xf numFmtId="43" fontId="30" fillId="0" borderId="0" xfId="5" applyFont="1" applyFill="1" applyBorder="1" applyAlignment="1">
      <alignment vertical="center"/>
    </xf>
    <xf numFmtId="4" fontId="19" fillId="0" borderId="0" xfId="0" applyNumberFormat="1" applyFont="1" applyFill="1" applyBorder="1" applyAlignment="1" applyProtection="1">
      <alignment vertical="center"/>
    </xf>
    <xf numFmtId="4" fontId="4" fillId="0" borderId="63" xfId="0" applyNumberFormat="1" applyFont="1" applyBorder="1" applyAlignment="1" applyProtection="1">
      <alignment vertical="center"/>
      <protection locked="0"/>
    </xf>
    <xf numFmtId="4" fontId="3" fillId="0" borderId="63" xfId="0" applyNumberFormat="1" applyFont="1" applyBorder="1" applyAlignment="1" applyProtection="1">
      <alignment vertical="center"/>
      <protection locked="0"/>
    </xf>
    <xf numFmtId="4" fontId="3" fillId="0" borderId="67" xfId="0" applyNumberFormat="1" applyFont="1" applyBorder="1" applyAlignment="1" applyProtection="1">
      <alignment vertical="center"/>
      <protection locked="0"/>
    </xf>
    <xf numFmtId="4" fontId="4" fillId="0" borderId="67" xfId="0" applyNumberFormat="1" applyFont="1" applyBorder="1" applyAlignment="1" applyProtection="1">
      <alignment vertical="center"/>
      <protection locked="0"/>
    </xf>
    <xf numFmtId="4" fontId="3" fillId="0" borderId="45" xfId="0" applyNumberFormat="1" applyFont="1" applyBorder="1" applyAlignment="1" applyProtection="1">
      <alignment horizontal="right" vertical="center"/>
      <protection locked="0"/>
    </xf>
    <xf numFmtId="4" fontId="3" fillId="0" borderId="46" xfId="0" applyNumberFormat="1" applyFont="1" applyBorder="1" applyAlignment="1" applyProtection="1">
      <alignment horizontal="right" vertical="center"/>
      <protection locked="0"/>
    </xf>
    <xf numFmtId="4" fontId="3" fillId="0" borderId="46" xfId="0" applyNumberFormat="1" applyFont="1" applyFill="1" applyBorder="1" applyAlignment="1" applyProtection="1">
      <alignment vertical="center"/>
      <protection locked="0"/>
    </xf>
    <xf numFmtId="0" fontId="31" fillId="0" borderId="2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4" fontId="38" fillId="3" borderId="34" xfId="0" applyNumberFormat="1" applyFont="1" applyFill="1" applyBorder="1" applyAlignment="1">
      <alignment horizontal="right"/>
    </xf>
    <xf numFmtId="4" fontId="38" fillId="4" borderId="34" xfId="0" applyNumberFormat="1" applyFont="1" applyFill="1" applyBorder="1" applyAlignment="1">
      <alignment horizontal="right"/>
    </xf>
    <xf numFmtId="4" fontId="40" fillId="0" borderId="34" xfId="0" applyNumberFormat="1" applyFont="1" applyBorder="1" applyAlignment="1">
      <alignment horizontal="right"/>
    </xf>
    <xf numFmtId="4" fontId="41" fillId="0" borderId="34" xfId="0" applyNumberFormat="1" applyFont="1" applyBorder="1" applyAlignment="1">
      <alignment horizontal="right"/>
    </xf>
    <xf numFmtId="4" fontId="40" fillId="0" borderId="37" xfId="0" applyNumberFormat="1" applyFont="1" applyBorder="1" applyAlignment="1">
      <alignment horizontal="right"/>
    </xf>
    <xf numFmtId="4" fontId="38" fillId="4" borderId="33" xfId="0" applyNumberFormat="1" applyFont="1" applyFill="1" applyBorder="1" applyAlignment="1">
      <alignment horizontal="right"/>
    </xf>
    <xf numFmtId="4" fontId="40" fillId="0" borderId="34" xfId="0" applyNumberFormat="1" applyFont="1" applyFill="1" applyBorder="1" applyAlignment="1">
      <alignment horizontal="right"/>
    </xf>
    <xf numFmtId="4" fontId="38" fillId="0" borderId="34" xfId="0" applyNumberFormat="1" applyFont="1" applyFill="1" applyBorder="1" applyAlignment="1">
      <alignment horizontal="right"/>
    </xf>
    <xf numFmtId="4" fontId="38" fillId="3" borderId="41" xfId="0" applyNumberFormat="1" applyFont="1" applyFill="1" applyBorder="1" applyAlignment="1">
      <alignment horizontal="right"/>
    </xf>
    <xf numFmtId="4" fontId="4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73" xfId="0" applyNumberFormat="1" applyFont="1" applyFill="1" applyBorder="1" applyAlignment="1" applyProtection="1">
      <alignment horizontal="right" vertical="center" wrapText="1"/>
    </xf>
    <xf numFmtId="4" fontId="7" fillId="0" borderId="42" xfId="0" applyNumberFormat="1" applyFont="1" applyFill="1" applyBorder="1" applyAlignment="1" applyProtection="1">
      <alignment horizontal="right" vertical="center"/>
      <protection locked="0"/>
    </xf>
    <xf numFmtId="4" fontId="25" fillId="0" borderId="0" xfId="0" applyNumberFormat="1" applyFont="1" applyAlignment="1" applyProtection="1">
      <alignment vertical="center"/>
      <protection locked="0"/>
    </xf>
    <xf numFmtId="4" fontId="25" fillId="0" borderId="0" xfId="0" applyNumberFormat="1" applyFont="1" applyBorder="1" applyAlignment="1" applyProtection="1">
      <alignment horizontal="left" vertical="center"/>
      <protection locked="0"/>
    </xf>
    <xf numFmtId="4" fontId="19" fillId="0" borderId="0" xfId="0" applyNumberFormat="1" applyFont="1" applyAlignment="1">
      <alignment horizontal="left" vertical="center"/>
    </xf>
    <xf numFmtId="4" fontId="19" fillId="0" borderId="0" xfId="0" applyNumberFormat="1" applyFont="1" applyFill="1" applyBorder="1" applyAlignment="1">
      <alignment horizontal="left" vertical="center"/>
    </xf>
    <xf numFmtId="4" fontId="19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right" vertical="center"/>
    </xf>
    <xf numFmtId="4" fontId="4" fillId="0" borderId="42" xfId="0" applyNumberFormat="1" applyFont="1" applyFill="1" applyBorder="1" applyAlignment="1" applyProtection="1">
      <alignment vertical="center"/>
    </xf>
    <xf numFmtId="4" fontId="3" fillId="0" borderId="45" xfId="0" applyNumberFormat="1" applyFont="1" applyBorder="1" applyAlignment="1" applyProtection="1">
      <alignment vertical="center"/>
      <protection locked="0"/>
    </xf>
    <xf numFmtId="4" fontId="3" fillId="0" borderId="52" xfId="0" applyNumberFormat="1" applyFont="1" applyBorder="1" applyAlignment="1" applyProtection="1">
      <alignment vertical="center"/>
      <protection locked="0"/>
    </xf>
    <xf numFmtId="4" fontId="4" fillId="0" borderId="42" xfId="0" applyNumberFormat="1" applyFont="1" applyBorder="1" applyAlignment="1" applyProtection="1">
      <alignment vertical="center"/>
      <protection locked="0"/>
    </xf>
    <xf numFmtId="4" fontId="4" fillId="0" borderId="31" xfId="0" applyNumberFormat="1" applyFont="1" applyBorder="1" applyAlignment="1" applyProtection="1">
      <alignment vertical="center"/>
      <protection locked="0"/>
    </xf>
    <xf numFmtId="4" fontId="3" fillId="0" borderId="63" xfId="0" applyNumberFormat="1" applyFont="1" applyFill="1" applyBorder="1" applyAlignment="1" applyProtection="1">
      <alignment vertical="center"/>
    </xf>
    <xf numFmtId="4" fontId="22" fillId="0" borderId="45" xfId="0" applyNumberFormat="1" applyFont="1" applyBorder="1" applyAlignment="1" applyProtection="1">
      <alignment vertical="center"/>
      <protection locked="0"/>
    </xf>
    <xf numFmtId="4" fontId="3" fillId="0" borderId="45" xfId="0" applyNumberFormat="1" applyFont="1" applyFill="1" applyBorder="1" applyAlignment="1" applyProtection="1">
      <alignment vertical="center"/>
    </xf>
    <xf numFmtId="4" fontId="4" fillId="2" borderId="42" xfId="0" applyNumberFormat="1" applyFont="1" applyFill="1" applyBorder="1" applyAlignment="1" applyProtection="1">
      <alignment vertical="center"/>
    </xf>
    <xf numFmtId="4" fontId="3" fillId="0" borderId="46" xfId="0" applyNumberFormat="1" applyFont="1" applyBorder="1" applyAlignment="1" applyProtection="1">
      <alignment vertical="center"/>
      <protection locked="0"/>
    </xf>
    <xf numFmtId="4" fontId="3" fillId="0" borderId="2" xfId="0" applyNumberFormat="1" applyFont="1" applyBorder="1" applyAlignment="1" applyProtection="1">
      <alignment vertical="center"/>
      <protection locked="0"/>
    </xf>
    <xf numFmtId="4" fontId="4" fillId="0" borderId="5" xfId="0" applyNumberFormat="1" applyFont="1" applyBorder="1" applyAlignment="1" applyProtection="1">
      <alignment vertical="center"/>
      <protection locked="0"/>
    </xf>
    <xf numFmtId="4" fontId="22" fillId="0" borderId="46" xfId="0" applyNumberFormat="1" applyFont="1" applyBorder="1" applyAlignment="1" applyProtection="1">
      <alignment vertical="center"/>
      <protection locked="0"/>
    </xf>
    <xf numFmtId="4" fontId="3" fillId="0" borderId="44" xfId="0" applyNumberFormat="1" applyFont="1" applyBorder="1" applyAlignment="1" applyProtection="1">
      <alignment vertical="center"/>
      <protection locked="0"/>
    </xf>
    <xf numFmtId="4" fontId="3" fillId="0" borderId="5" xfId="0" applyNumberFormat="1" applyFont="1" applyBorder="1" applyAlignment="1" applyProtection="1">
      <alignment vertical="center"/>
      <protection locked="0"/>
    </xf>
    <xf numFmtId="4" fontId="3" fillId="0" borderId="42" xfId="0" applyNumberFormat="1" applyFont="1" applyFill="1" applyBorder="1" applyAlignment="1" applyProtection="1">
      <alignment vertical="center"/>
    </xf>
    <xf numFmtId="4" fontId="3" fillId="0" borderId="43" xfId="0" applyNumberFormat="1" applyFont="1" applyFill="1" applyBorder="1" applyAlignment="1" applyProtection="1">
      <alignment vertical="center"/>
    </xf>
    <xf numFmtId="4" fontId="3" fillId="0" borderId="86" xfId="0" applyNumberFormat="1" applyFont="1" applyBorder="1" applyAlignment="1" applyProtection="1">
      <alignment vertical="center"/>
      <protection locked="0"/>
    </xf>
    <xf numFmtId="4" fontId="3" fillId="0" borderId="84" xfId="0" applyNumberFormat="1" applyFont="1" applyBorder="1" applyAlignment="1" applyProtection="1">
      <alignment vertical="center"/>
      <protection locked="0"/>
    </xf>
    <xf numFmtId="4" fontId="3" fillId="0" borderId="50" xfId="0" applyNumberFormat="1" applyFont="1" applyBorder="1" applyAlignment="1" applyProtection="1">
      <alignment vertical="center"/>
      <protection locked="0"/>
    </xf>
    <xf numFmtId="4" fontId="4" fillId="0" borderId="45" xfId="0" applyNumberFormat="1" applyFont="1" applyFill="1" applyBorder="1" applyAlignment="1" applyProtection="1">
      <alignment vertical="center"/>
    </xf>
    <xf numFmtId="4" fontId="3" fillId="0" borderId="49" xfId="0" applyNumberFormat="1" applyFont="1" applyBorder="1" applyAlignment="1" applyProtection="1">
      <alignment vertical="center"/>
      <protection locked="0"/>
    </xf>
    <xf numFmtId="4" fontId="4" fillId="5" borderId="42" xfId="0" applyNumberFormat="1" applyFont="1" applyFill="1" applyBorder="1" applyAlignment="1" applyProtection="1">
      <alignment horizontal="right" vertical="center"/>
    </xf>
    <xf numFmtId="4" fontId="3" fillId="0" borderId="43" xfId="0" applyNumberFormat="1" applyFont="1" applyBorder="1" applyAlignment="1" applyProtection="1">
      <alignment vertical="center"/>
      <protection locked="0"/>
    </xf>
    <xf numFmtId="4" fontId="4" fillId="0" borderId="45" xfId="0" applyNumberFormat="1" applyFont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</xf>
    <xf numFmtId="4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5" xfId="0" applyNumberFormat="1" applyFont="1" applyBorder="1" applyAlignment="1" applyProtection="1">
      <alignment horizontal="right" vertical="center" wrapText="1"/>
      <protection locked="0"/>
    </xf>
    <xf numFmtId="4" fontId="4" fillId="2" borderId="42" xfId="0" applyNumberFormat="1" applyFont="1" applyFill="1" applyBorder="1" applyAlignment="1" applyProtection="1">
      <alignment horizontal="right" vertical="center" wrapText="1"/>
    </xf>
    <xf numFmtId="4" fontId="9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9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9" fillId="0" borderId="94" xfId="0" applyNumberFormat="1" applyFont="1" applyFill="1" applyBorder="1" applyAlignment="1">
      <alignment horizontal="center" vertical="center"/>
    </xf>
    <xf numFmtId="4" fontId="9" fillId="0" borderId="93" xfId="0" applyNumberFormat="1" applyFont="1" applyBorder="1" applyAlignment="1">
      <alignment horizontal="center" vertical="center"/>
    </xf>
    <xf numFmtId="4" fontId="9" fillId="0" borderId="103" xfId="0" applyNumberFormat="1" applyFont="1" applyBorder="1" applyAlignment="1">
      <alignment horizontal="center" vertical="center"/>
    </xf>
    <xf numFmtId="4" fontId="9" fillId="0" borderId="31" xfId="0" applyNumberFormat="1" applyFont="1" applyFill="1" applyBorder="1" applyAlignment="1" applyProtection="1">
      <alignment horizontal="left" vertical="center" wrapText="1"/>
      <protection locked="0"/>
    </xf>
    <xf numFmtId="4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" fontId="9" fillId="2" borderId="42" xfId="0" applyNumberFormat="1" applyFont="1" applyFill="1" applyBorder="1" applyAlignment="1">
      <alignment vertical="center"/>
    </xf>
    <xf numFmtId="4" fontId="7" fillId="2" borderId="42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3" fontId="9" fillId="0" borderId="63" xfId="5" applyFont="1" applyFill="1" applyBorder="1" applyAlignment="1" applyProtection="1">
      <alignment vertical="center"/>
      <protection locked="0"/>
    </xf>
    <xf numFmtId="43" fontId="7" fillId="0" borderId="45" xfId="5" applyFont="1" applyBorder="1" applyAlignment="1">
      <alignment vertical="center"/>
    </xf>
    <xf numFmtId="43" fontId="7" fillId="0" borderId="84" xfId="5" applyFont="1" applyBorder="1" applyAlignment="1">
      <alignment vertical="center"/>
    </xf>
    <xf numFmtId="43" fontId="9" fillId="2" borderId="42" xfId="5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43" fontId="9" fillId="0" borderId="0" xfId="5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43" fontId="7" fillId="0" borderId="0" xfId="5" applyFont="1" applyFill="1" applyBorder="1" applyAlignment="1">
      <alignment vertical="center"/>
    </xf>
    <xf numFmtId="43" fontId="9" fillId="0" borderId="0" xfId="5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Border="1" applyAlignment="1">
      <alignment vertical="center"/>
    </xf>
    <xf numFmtId="43" fontId="4" fillId="0" borderId="0" xfId="5" applyFont="1" applyBorder="1"/>
    <xf numFmtId="44" fontId="9" fillId="2" borderId="3" xfId="1" applyFont="1" applyFill="1" applyBorder="1" applyAlignment="1" applyProtection="1">
      <alignment vertical="center" wrapText="1"/>
      <protection locked="0"/>
    </xf>
    <xf numFmtId="44" fontId="9" fillId="2" borderId="4" xfId="1" applyFont="1" applyFill="1" applyBorder="1" applyAlignment="1" applyProtection="1">
      <alignment vertical="center" wrapText="1"/>
      <protection locked="0"/>
    </xf>
    <xf numFmtId="44" fontId="9" fillId="2" borderId="5" xfId="1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 applyProtection="1">
      <alignment horizontal="justify" vertical="center"/>
      <protection locked="0"/>
    </xf>
    <xf numFmtId="4" fontId="9" fillId="0" borderId="0" xfId="0" applyNumberFormat="1" applyFont="1" applyFill="1" applyBorder="1" applyAlignment="1" applyProtection="1">
      <alignment horizontal="right" vertical="center"/>
    </xf>
    <xf numFmtId="49" fontId="30" fillId="0" borderId="0" xfId="0" applyNumberFormat="1" applyFont="1" applyFill="1" applyBorder="1" applyAlignment="1">
      <alignment vertical="center"/>
    </xf>
    <xf numFmtId="43" fontId="28" fillId="0" borderId="0" xfId="5" applyFont="1" applyFill="1" applyBorder="1" applyAlignment="1">
      <alignment vertical="center"/>
    </xf>
    <xf numFmtId="4" fontId="27" fillId="0" borderId="0" xfId="0" applyNumberFormat="1" applyFont="1" applyFill="1" applyBorder="1" applyAlignment="1">
      <alignment vertical="center"/>
    </xf>
    <xf numFmtId="43" fontId="17" fillId="0" borderId="0" xfId="5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43" fontId="29" fillId="0" borderId="0" xfId="5" applyFont="1" applyFill="1" applyBorder="1" applyAlignment="1">
      <alignment vertical="center"/>
    </xf>
    <xf numFmtId="43" fontId="3" fillId="0" borderId="0" xfId="5" applyFont="1" applyFill="1" applyBorder="1" applyAlignment="1">
      <alignment vertical="center"/>
    </xf>
    <xf numFmtId="43" fontId="4" fillId="0" borderId="0" xfId="5" applyFont="1" applyFill="1" applyBorder="1" applyAlignment="1">
      <alignment vertical="center"/>
    </xf>
    <xf numFmtId="4" fontId="4" fillId="2" borderId="42" xfId="0" applyNumberFormat="1" applyFont="1" applyFill="1" applyBorder="1" applyAlignment="1" applyProtection="1">
      <alignment horizontal="right" vertical="center"/>
    </xf>
    <xf numFmtId="49" fontId="7" fillId="0" borderId="74" xfId="0" applyNumberFormat="1" applyFont="1" applyBorder="1" applyAlignment="1">
      <alignment horizontal="center" vertical="center" wrapText="1"/>
    </xf>
    <xf numFmtId="49" fontId="7" fillId="0" borderId="72" xfId="0" applyNumberFormat="1" applyFont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49" fillId="8" borderId="117" xfId="0" applyFont="1" applyFill="1" applyBorder="1" applyAlignment="1">
      <alignment horizontal="center" wrapText="1"/>
    </xf>
    <xf numFmtId="4" fontId="49" fillId="0" borderId="0" xfId="0" applyNumberFormat="1" applyFont="1"/>
    <xf numFmtId="0" fontId="49" fillId="8" borderId="120" xfId="0" applyFont="1" applyFill="1" applyBorder="1" applyAlignment="1">
      <alignment horizontal="left" wrapText="1"/>
    </xf>
    <xf numFmtId="0" fontId="47" fillId="8" borderId="123" xfId="0" applyFont="1" applyFill="1" applyBorder="1" applyAlignment="1">
      <alignment horizontal="center" wrapText="1"/>
    </xf>
    <xf numFmtId="0" fontId="50" fillId="0" borderId="123" xfId="0" applyFont="1" applyFill="1" applyBorder="1" applyAlignment="1">
      <alignment horizontal="center" wrapText="1"/>
    </xf>
    <xf numFmtId="0" fontId="50" fillId="8" borderId="123" xfId="0" applyFont="1" applyFill="1" applyBorder="1" applyAlignment="1">
      <alignment horizontal="center" wrapText="1"/>
    </xf>
    <xf numFmtId="43" fontId="49" fillId="0" borderId="0" xfId="5" applyFont="1"/>
    <xf numFmtId="0" fontId="47" fillId="0" borderId="123" xfId="0" applyFont="1" applyFill="1" applyBorder="1" applyAlignment="1">
      <alignment wrapText="1"/>
    </xf>
    <xf numFmtId="0" fontId="47" fillId="8" borderId="123" xfId="0" applyFont="1" applyFill="1" applyBorder="1" applyAlignment="1">
      <alignment wrapText="1"/>
    </xf>
    <xf numFmtId="4" fontId="52" fillId="0" borderId="0" xfId="0" applyNumberFormat="1" applyFont="1"/>
    <xf numFmtId="4" fontId="51" fillId="0" borderId="0" xfId="0" applyNumberFormat="1" applyFont="1"/>
    <xf numFmtId="0" fontId="49" fillId="8" borderId="123" xfId="0" applyFont="1" applyFill="1" applyBorder="1" applyAlignment="1">
      <alignment wrapText="1"/>
    </xf>
    <xf numFmtId="4" fontId="53" fillId="0" borderId="0" xfId="0" applyNumberFormat="1" applyFont="1"/>
    <xf numFmtId="4" fontId="54" fillId="0" borderId="0" xfId="0" applyNumberFormat="1" applyFont="1"/>
    <xf numFmtId="165" fontId="49" fillId="0" borderId="0" xfId="0" applyNumberFormat="1" applyFont="1"/>
    <xf numFmtId="43" fontId="49" fillId="0" borderId="0" xfId="0" applyNumberFormat="1" applyFont="1"/>
    <xf numFmtId="0" fontId="49" fillId="0" borderId="0" xfId="0" applyFont="1" applyBorder="1" applyAlignment="1">
      <alignment wrapText="1"/>
    </xf>
    <xf numFmtId="43" fontId="51" fillId="0" borderId="0" xfId="0" applyNumberFormat="1" applyFont="1" applyBorder="1" applyAlignment="1">
      <alignment wrapText="1"/>
    </xf>
    <xf numFmtId="0" fontId="51" fillId="0" borderId="0" xfId="0" applyFont="1" applyBorder="1" applyAlignment="1">
      <alignment wrapText="1"/>
    </xf>
    <xf numFmtId="43" fontId="56" fillId="0" borderId="0" xfId="0" applyNumberFormat="1" applyFont="1" applyBorder="1" applyAlignment="1">
      <alignment wrapText="1"/>
    </xf>
    <xf numFmtId="43" fontId="56" fillId="0" borderId="0" xfId="5" applyFont="1" applyBorder="1" applyAlignment="1">
      <alignment wrapText="1"/>
    </xf>
    <xf numFmtId="0" fontId="49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6" fillId="0" borderId="0" xfId="0" applyFont="1"/>
    <xf numFmtId="0" fontId="51" fillId="0" borderId="0" xfId="0" applyFont="1" applyAlignment="1">
      <alignment horizontal="center" wrapText="1"/>
    </xf>
    <xf numFmtId="43" fontId="56" fillId="0" borderId="0" xfId="0" applyNumberFormat="1" applyFont="1" applyAlignment="1">
      <alignment horizontal="center" wrapText="1"/>
    </xf>
    <xf numFmtId="4" fontId="56" fillId="0" borderId="0" xfId="0" applyNumberFormat="1" applyFont="1"/>
    <xf numFmtId="43" fontId="56" fillId="0" borderId="0" xfId="5" applyFont="1"/>
    <xf numFmtId="0" fontId="46" fillId="8" borderId="113" xfId="0" applyFont="1" applyFill="1" applyBorder="1" applyAlignment="1">
      <alignment horizontal="center" vertical="top" wrapText="1"/>
    </xf>
    <xf numFmtId="0" fontId="4" fillId="0" borderId="12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3" fontId="3" fillId="0" borderId="0" xfId="5" applyFont="1"/>
    <xf numFmtId="0" fontId="5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 applyFill="1" applyBorder="1"/>
    <xf numFmtId="43" fontId="3" fillId="0" borderId="0" xfId="5" applyFont="1" applyFill="1" applyBorder="1"/>
    <xf numFmtId="0" fontId="3" fillId="0" borderId="0" xfId="0" applyFont="1" applyFill="1" applyBorder="1"/>
    <xf numFmtId="43" fontId="3" fillId="0" borderId="0" xfId="0" applyNumberFormat="1" applyFont="1"/>
    <xf numFmtId="43" fontId="4" fillId="0" borderId="0" xfId="5" applyFont="1" applyFill="1" applyBorder="1"/>
    <xf numFmtId="43" fontId="4" fillId="0" borderId="0" xfId="0" applyNumberFormat="1" applyFont="1" applyFill="1" applyBorder="1"/>
    <xf numFmtId="0" fontId="4" fillId="0" borderId="0" xfId="0" applyFont="1" applyFill="1"/>
    <xf numFmtId="0" fontId="4" fillId="0" borderId="0" xfId="0" applyFont="1"/>
    <xf numFmtId="0" fontId="49" fillId="8" borderId="117" xfId="0" applyFont="1" applyFill="1" applyBorder="1" applyAlignment="1">
      <alignment horizontal="left" wrapText="1"/>
    </xf>
    <xf numFmtId="14" fontId="3" fillId="0" borderId="0" xfId="0" applyNumberFormat="1" applyFont="1"/>
    <xf numFmtId="0" fontId="24" fillId="8" borderId="120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25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4" fontId="3" fillId="0" borderId="29" xfId="0" applyNumberFormat="1" applyFont="1" applyFill="1" applyBorder="1" applyAlignment="1" applyProtection="1">
      <alignment vertical="center" wrapText="1"/>
      <protection locked="0"/>
    </xf>
    <xf numFmtId="2" fontId="34" fillId="0" borderId="20" xfId="0" applyNumberFormat="1" applyFont="1" applyFill="1" applyBorder="1"/>
    <xf numFmtId="2" fontId="34" fillId="0" borderId="21" xfId="5" applyNumberFormat="1" applyFont="1" applyFill="1" applyBorder="1" applyAlignment="1">
      <alignment horizontal="right"/>
    </xf>
    <xf numFmtId="2" fontId="34" fillId="0" borderId="22" xfId="5" applyNumberFormat="1" applyFont="1" applyFill="1" applyBorder="1" applyAlignment="1">
      <alignment horizontal="right"/>
    </xf>
    <xf numFmtId="2" fontId="35" fillId="0" borderId="20" xfId="0" applyNumberFormat="1" applyFont="1" applyFill="1" applyBorder="1"/>
    <xf numFmtId="2" fontId="35" fillId="0" borderId="21" xfId="5" applyNumberFormat="1" applyFont="1" applyFill="1" applyBorder="1" applyAlignment="1">
      <alignment horizontal="right"/>
    </xf>
    <xf numFmtId="2" fontId="35" fillId="0" borderId="22" xfId="5" applyNumberFormat="1" applyFont="1" applyFill="1" applyBorder="1" applyAlignment="1">
      <alignment horizontal="right"/>
    </xf>
    <xf numFmtId="2" fontId="35" fillId="0" borderId="21" xfId="5" quotePrefix="1" applyNumberFormat="1" applyFont="1" applyFill="1" applyBorder="1" applyAlignment="1">
      <alignment horizontal="right"/>
    </xf>
    <xf numFmtId="2" fontId="31" fillId="0" borderId="21" xfId="5" applyNumberFormat="1" applyFont="1" applyFill="1" applyBorder="1" applyAlignment="1">
      <alignment horizontal="right"/>
    </xf>
    <xf numFmtId="2" fontId="31" fillId="0" borderId="22" xfId="5" applyNumberFormat="1" applyFont="1" applyFill="1" applyBorder="1" applyAlignment="1">
      <alignment horizontal="right"/>
    </xf>
    <xf numFmtId="2" fontId="37" fillId="0" borderId="20" xfId="0" applyNumberFormat="1" applyFont="1" applyFill="1" applyBorder="1"/>
    <xf numFmtId="2" fontId="37" fillId="0" borderId="21" xfId="5" applyNumberFormat="1" applyFont="1" applyFill="1" applyBorder="1" applyAlignment="1">
      <alignment horizontal="right"/>
    </xf>
    <xf numFmtId="2" fontId="37" fillId="0" borderId="22" xfId="5" applyNumberFormat="1" applyFont="1" applyFill="1" applyBorder="1" applyAlignment="1">
      <alignment horizontal="right"/>
    </xf>
    <xf numFmtId="2" fontId="37" fillId="0" borderId="23" xfId="5" applyNumberFormat="1" applyFont="1" applyFill="1" applyBorder="1" applyAlignment="1">
      <alignment horizontal="right"/>
    </xf>
    <xf numFmtId="2" fontId="35" fillId="0" borderId="23" xfId="5" applyNumberFormat="1" applyFont="1" applyFill="1" applyBorder="1" applyAlignment="1">
      <alignment horizontal="right"/>
    </xf>
    <xf numFmtId="2" fontId="31" fillId="0" borderId="12" xfId="5" applyNumberFormat="1" applyFont="1" applyFill="1" applyBorder="1" applyAlignment="1">
      <alignment horizontal="right"/>
    </xf>
    <xf numFmtId="2" fontId="31" fillId="0" borderId="19" xfId="5" applyNumberFormat="1" applyFont="1" applyFill="1" applyBorder="1" applyAlignment="1">
      <alignment horizontal="right"/>
    </xf>
    <xf numFmtId="2" fontId="31" fillId="2" borderId="20" xfId="0" applyNumberFormat="1" applyFont="1" applyFill="1" applyBorder="1"/>
    <xf numFmtId="2" fontId="34" fillId="2" borderId="21" xfId="5" applyNumberFormat="1" applyFont="1" applyFill="1" applyBorder="1" applyAlignment="1">
      <alignment horizontal="right"/>
    </xf>
    <xf numFmtId="2" fontId="34" fillId="2" borderId="22" xfId="5" applyNumberFormat="1" applyFont="1" applyFill="1" applyBorder="1" applyAlignment="1">
      <alignment horizontal="right"/>
    </xf>
    <xf numFmtId="2" fontId="31" fillId="2" borderId="24" xfId="0" applyNumberFormat="1" applyFont="1" applyFill="1" applyBorder="1"/>
    <xf numFmtId="2" fontId="34" fillId="2" borderId="25" xfId="5" applyNumberFormat="1" applyFont="1" applyFill="1" applyBorder="1" applyAlignment="1">
      <alignment horizontal="right"/>
    </xf>
    <xf numFmtId="2" fontId="34" fillId="2" borderId="26" xfId="5" applyNumberFormat="1" applyFont="1" applyFill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2" fontId="7" fillId="0" borderId="12" xfId="0" applyNumberFormat="1" applyFont="1" applyBorder="1" applyAlignment="1">
      <alignment vertical="center"/>
    </xf>
    <xf numFmtId="2" fontId="7" fillId="0" borderId="46" xfId="0" applyNumberFormat="1" applyFont="1" applyBorder="1" applyAlignment="1">
      <alignment vertical="center"/>
    </xf>
    <xf numFmtId="2" fontId="7" fillId="0" borderId="68" xfId="0" applyNumberFormat="1" applyFont="1" applyBorder="1" applyAlignment="1">
      <alignment vertical="center"/>
    </xf>
    <xf numFmtId="2" fontId="2" fillId="0" borderId="46" xfId="0" applyNumberFormat="1" applyFont="1" applyBorder="1" applyAlignment="1">
      <alignment horizontal="right"/>
    </xf>
    <xf numFmtId="2" fontId="8" fillId="0" borderId="12" xfId="5" applyNumberFormat="1" applyFont="1" applyBorder="1" applyAlignment="1">
      <alignment wrapText="1"/>
    </xf>
    <xf numFmtId="2" fontId="8" fillId="0" borderId="70" xfId="5" applyNumberFormat="1" applyFont="1" applyBorder="1" applyAlignment="1">
      <alignment horizontal="right"/>
    </xf>
    <xf numFmtId="2" fontId="7" fillId="0" borderId="70" xfId="0" applyNumberFormat="1" applyFont="1" applyBorder="1" applyAlignment="1">
      <alignment vertical="center"/>
    </xf>
    <xf numFmtId="2" fontId="7" fillId="0" borderId="50" xfId="0" applyNumberFormat="1" applyFont="1" applyBorder="1" applyAlignment="1">
      <alignment vertical="center"/>
    </xf>
    <xf numFmtId="2" fontId="7" fillId="0" borderId="69" xfId="0" applyNumberFormat="1" applyFont="1" applyBorder="1" applyAlignment="1">
      <alignment vertical="center"/>
    </xf>
    <xf numFmtId="2" fontId="7" fillId="0" borderId="45" xfId="0" applyNumberFormat="1" applyFont="1" applyFill="1" applyBorder="1" applyAlignment="1">
      <alignment vertical="center"/>
    </xf>
    <xf numFmtId="2" fontId="7" fillId="0" borderId="7" xfId="0" applyNumberFormat="1" applyFont="1" applyBorder="1" applyAlignment="1" applyProtection="1">
      <alignment horizontal="right" vertical="center" wrapText="1"/>
      <protection locked="0"/>
    </xf>
    <xf numFmtId="2" fontId="9" fillId="0" borderId="96" xfId="0" applyNumberFormat="1" applyFont="1" applyFill="1" applyBorder="1" applyAlignment="1" applyProtection="1">
      <alignment horizontal="right" vertical="center" wrapText="1"/>
    </xf>
    <xf numFmtId="2" fontId="7" fillId="0" borderId="12" xfId="0" applyNumberFormat="1" applyFont="1" applyBorder="1" applyAlignment="1" applyProtection="1">
      <alignment horizontal="right" vertical="center" wrapText="1"/>
      <protection locked="0"/>
    </xf>
    <xf numFmtId="2" fontId="9" fillId="0" borderId="97" xfId="0" applyNumberFormat="1" applyFont="1" applyFill="1" applyBorder="1" applyAlignment="1" applyProtection="1">
      <alignment horizontal="right" vertical="center" wrapText="1"/>
    </xf>
    <xf numFmtId="2" fontId="7" fillId="0" borderId="70" xfId="0" applyNumberFormat="1" applyFont="1" applyBorder="1" applyAlignment="1" applyProtection="1">
      <alignment horizontal="right" vertical="center" wrapText="1"/>
      <protection locked="0"/>
    </xf>
    <xf numFmtId="2" fontId="9" fillId="0" borderId="98" xfId="0" applyNumberFormat="1" applyFont="1" applyFill="1" applyBorder="1" applyAlignment="1" applyProtection="1">
      <alignment horizontal="right" vertical="center" wrapText="1"/>
    </xf>
    <xf numFmtId="4" fontId="4" fillId="0" borderId="43" xfId="0" applyNumberFormat="1" applyFont="1" applyBorder="1" applyAlignment="1" applyProtection="1">
      <alignment horizontal="right" vertical="center" wrapText="1"/>
      <protection locked="0"/>
    </xf>
    <xf numFmtId="4" fontId="3" fillId="0" borderId="82" xfId="0" applyNumberFormat="1" applyFont="1" applyFill="1" applyBorder="1" applyAlignment="1" applyProtection="1">
      <alignment vertical="center" wrapText="1"/>
      <protection locked="0"/>
    </xf>
    <xf numFmtId="2" fontId="7" fillId="0" borderId="45" xfId="0" applyNumberFormat="1" applyFont="1" applyBorder="1" applyAlignment="1" applyProtection="1">
      <alignment vertical="center"/>
      <protection locked="0"/>
    </xf>
    <xf numFmtId="2" fontId="8" fillId="0" borderId="49" xfId="0" applyNumberFormat="1" applyFont="1" applyBorder="1"/>
    <xf numFmtId="4" fontId="4" fillId="0" borderId="30" xfId="0" applyNumberFormat="1" applyFont="1" applyBorder="1" applyAlignment="1" applyProtection="1">
      <alignment vertical="center"/>
      <protection locked="0"/>
    </xf>
    <xf numFmtId="4" fontId="4" fillId="0" borderId="44" xfId="0" applyNumberFormat="1" applyFont="1" applyFill="1" applyBorder="1" applyAlignment="1" applyProtection="1">
      <alignment vertical="center"/>
    </xf>
    <xf numFmtId="2" fontId="47" fillId="8" borderId="123" xfId="5" applyNumberFormat="1" applyFont="1" applyFill="1" applyBorder="1" applyAlignment="1">
      <alignment horizontal="right" wrapText="1"/>
    </xf>
    <xf numFmtId="2" fontId="50" fillId="0" borderId="123" xfId="5" applyNumberFormat="1" applyFont="1" applyFill="1" applyBorder="1" applyAlignment="1">
      <alignment horizontal="right" wrapText="1"/>
    </xf>
    <xf numFmtId="2" fontId="47" fillId="8" borderId="123" xfId="5" applyNumberFormat="1" applyFont="1" applyFill="1" applyBorder="1" applyAlignment="1">
      <alignment horizontal="right"/>
    </xf>
    <xf numFmtId="2" fontId="50" fillId="8" borderId="123" xfId="5" applyNumberFormat="1" applyFont="1" applyFill="1" applyBorder="1" applyAlignment="1">
      <alignment horizontal="right"/>
    </xf>
    <xf numFmtId="2" fontId="49" fillId="8" borderId="123" xfId="5" applyNumberFormat="1" applyFont="1" applyFill="1" applyBorder="1" applyAlignment="1">
      <alignment horizontal="right"/>
    </xf>
    <xf numFmtId="2" fontId="51" fillId="8" borderId="123" xfId="5" applyNumberFormat="1" applyFont="1" applyFill="1" applyBorder="1" applyAlignment="1">
      <alignment horizontal="right"/>
    </xf>
    <xf numFmtId="2" fontId="50" fillId="0" borderId="123" xfId="5" applyNumberFormat="1" applyFont="1" applyFill="1" applyBorder="1" applyAlignment="1">
      <alignment horizontal="right"/>
    </xf>
    <xf numFmtId="2" fontId="51" fillId="0" borderId="123" xfId="5" applyNumberFormat="1" applyFont="1" applyFill="1" applyBorder="1" applyAlignment="1">
      <alignment horizontal="right"/>
    </xf>
    <xf numFmtId="2" fontId="47" fillId="0" borderId="124" xfId="5" applyNumberFormat="1" applyFont="1" applyFill="1" applyBorder="1" applyAlignment="1">
      <alignment horizontal="right"/>
    </xf>
    <xf numFmtId="2" fontId="50" fillId="0" borderId="124" xfId="5" applyNumberFormat="1" applyFont="1" applyFill="1" applyBorder="1" applyAlignment="1">
      <alignment horizontal="right"/>
    </xf>
    <xf numFmtId="2" fontId="55" fillId="8" borderId="123" xfId="5" applyNumberFormat="1" applyFont="1" applyFill="1" applyBorder="1" applyAlignment="1">
      <alignment horizontal="right"/>
    </xf>
    <xf numFmtId="2" fontId="47" fillId="8" borderId="123" xfId="5" applyNumberFormat="1" applyFont="1" applyFill="1" applyBorder="1" applyAlignment="1">
      <alignment wrapText="1"/>
    </xf>
    <xf numFmtId="2" fontId="50" fillId="8" borderId="123" xfId="5" applyNumberFormat="1" applyFont="1" applyFill="1" applyBorder="1" applyAlignment="1">
      <alignment wrapText="1"/>
    </xf>
    <xf numFmtId="2" fontId="47" fillId="8" borderId="123" xfId="5" applyNumberFormat="1" applyFont="1" applyFill="1" applyBorder="1"/>
    <xf numFmtId="2" fontId="50" fillId="8" borderId="123" xfId="5" applyNumberFormat="1" applyFont="1" applyFill="1" applyBorder="1"/>
    <xf numFmtId="2" fontId="49" fillId="8" borderId="123" xfId="5" applyNumberFormat="1" applyFont="1" applyFill="1" applyBorder="1" applyAlignment="1">
      <alignment horizontal="right" wrapText="1"/>
    </xf>
    <xf numFmtId="2" fontId="51" fillId="8" borderId="123" xfId="5" applyNumberFormat="1" applyFont="1" applyFill="1" applyBorder="1" applyAlignment="1">
      <alignment horizontal="right" wrapText="1"/>
    </xf>
    <xf numFmtId="2" fontId="56" fillId="8" borderId="123" xfId="5" applyNumberFormat="1" applyFont="1" applyFill="1" applyBorder="1" applyAlignment="1">
      <alignment horizontal="right" wrapText="1"/>
    </xf>
    <xf numFmtId="2" fontId="49" fillId="8" borderId="123" xfId="5" applyNumberFormat="1" applyFont="1" applyFill="1" applyBorder="1" applyAlignment="1">
      <alignment wrapText="1"/>
    </xf>
    <xf numFmtId="2" fontId="56" fillId="8" borderId="123" xfId="5" applyNumberFormat="1" applyFont="1" applyFill="1" applyBorder="1" applyAlignment="1">
      <alignment wrapText="1"/>
    </xf>
    <xf numFmtId="2" fontId="4" fillId="0" borderId="12" xfId="5" applyNumberFormat="1" applyFont="1" applyFill="1" applyBorder="1"/>
    <xf numFmtId="2" fontId="3" fillId="0" borderId="12" xfId="5" applyNumberFormat="1" applyFont="1" applyFill="1" applyBorder="1"/>
    <xf numFmtId="2" fontId="4" fillId="0" borderId="125" xfId="5" applyNumberFormat="1" applyFont="1" applyFill="1" applyBorder="1"/>
    <xf numFmtId="2" fontId="3" fillId="0" borderId="66" xfId="5" applyNumberFormat="1" applyFont="1" applyFill="1" applyBorder="1"/>
    <xf numFmtId="2" fontId="4" fillId="0" borderId="12" xfId="5" applyNumberFormat="1" applyFont="1" applyFill="1" applyBorder="1" applyAlignment="1">
      <alignment wrapText="1"/>
    </xf>
    <xf numFmtId="2" fontId="3" fillId="0" borderId="12" xfId="5" applyNumberFormat="1" applyFont="1" applyFill="1" applyBorder="1" applyAlignment="1">
      <alignment wrapText="1"/>
    </xf>
    <xf numFmtId="14" fontId="49" fillId="0" borderId="0" xfId="0" applyNumberFormat="1" applyFont="1" applyBorder="1" applyAlignment="1">
      <alignment horizontal="center" wrapText="1"/>
    </xf>
    <xf numFmtId="0" fontId="49" fillId="0" borderId="0" xfId="0" applyFont="1" applyBorder="1" applyAlignment="1">
      <alignment horizontal="center" wrapText="1"/>
    </xf>
    <xf numFmtId="0" fontId="49" fillId="0" borderId="0" xfId="0" applyFont="1" applyAlignment="1">
      <alignment horizontal="center" wrapText="1"/>
    </xf>
    <xf numFmtId="0" fontId="49" fillId="0" borderId="0" xfId="0" applyFont="1" applyAlignment="1"/>
    <xf numFmtId="0" fontId="46" fillId="8" borderId="113" xfId="0" applyFont="1" applyFill="1" applyBorder="1" applyAlignment="1">
      <alignment horizontal="center" vertical="top" wrapText="1"/>
    </xf>
    <xf numFmtId="0" fontId="46" fillId="8" borderId="117" xfId="0" applyFont="1" applyFill="1" applyBorder="1" applyAlignment="1">
      <alignment horizontal="center" vertical="top" wrapText="1"/>
    </xf>
    <xf numFmtId="0" fontId="47" fillId="8" borderId="114" xfId="0" applyFont="1" applyFill="1" applyBorder="1" applyAlignment="1">
      <alignment horizontal="center" vertical="center" wrapText="1"/>
    </xf>
    <xf numFmtId="0" fontId="47" fillId="8" borderId="115" xfId="0" applyFont="1" applyFill="1" applyBorder="1" applyAlignment="1">
      <alignment horizontal="center" vertical="center" wrapText="1"/>
    </xf>
    <xf numFmtId="0" fontId="47" fillId="8" borderId="116" xfId="0" applyFont="1" applyFill="1" applyBorder="1" applyAlignment="1">
      <alignment horizontal="center" vertical="center" wrapText="1"/>
    </xf>
    <xf numFmtId="0" fontId="49" fillId="0" borderId="118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119" xfId="0" applyFont="1" applyBorder="1" applyAlignment="1">
      <alignment horizontal="center" vertical="center" wrapText="1"/>
    </xf>
    <xf numFmtId="0" fontId="47" fillId="8" borderId="114" xfId="0" applyFont="1" applyFill="1" applyBorder="1" applyAlignment="1">
      <alignment horizontal="center" vertical="top" wrapText="1"/>
    </xf>
    <xf numFmtId="0" fontId="47" fillId="0" borderId="116" xfId="0" applyFont="1" applyBorder="1" applyAlignment="1">
      <alignment horizontal="center" vertical="top" wrapText="1"/>
    </xf>
    <xf numFmtId="0" fontId="47" fillId="8" borderId="118" xfId="0" applyFont="1" applyFill="1" applyBorder="1" applyAlignment="1">
      <alignment horizontal="center" vertical="top" wrapText="1"/>
    </xf>
    <xf numFmtId="0" fontId="47" fillId="0" borderId="119" xfId="0" applyFont="1" applyBorder="1" applyAlignment="1">
      <alignment horizontal="center" vertical="top" wrapText="1"/>
    </xf>
    <xf numFmtId="0" fontId="47" fillId="8" borderId="0" xfId="0" applyFont="1" applyFill="1" applyBorder="1" applyAlignment="1">
      <alignment horizontal="center" vertical="top" wrapText="1"/>
    </xf>
    <xf numFmtId="0" fontId="50" fillId="8" borderId="118" xfId="0" applyFont="1" applyFill="1" applyBorder="1" applyAlignment="1">
      <alignment horizontal="center" vertical="center" wrapText="1"/>
    </xf>
    <xf numFmtId="0" fontId="50" fillId="8" borderId="0" xfId="0" applyFont="1" applyFill="1" applyBorder="1" applyAlignment="1">
      <alignment horizontal="center" vertical="center" wrapText="1"/>
    </xf>
    <xf numFmtId="0" fontId="50" fillId="8" borderId="119" xfId="0" applyFont="1" applyFill="1" applyBorder="1" applyAlignment="1">
      <alignment horizontal="center" vertical="center" wrapText="1"/>
    </xf>
    <xf numFmtId="0" fontId="50" fillId="8" borderId="120" xfId="0" applyFont="1" applyFill="1" applyBorder="1" applyAlignment="1">
      <alignment horizontal="center" vertical="center" wrapText="1"/>
    </xf>
    <xf numFmtId="0" fontId="50" fillId="8" borderId="121" xfId="0" applyFont="1" applyFill="1" applyBorder="1" applyAlignment="1">
      <alignment horizontal="center" vertical="center" wrapText="1"/>
    </xf>
    <xf numFmtId="0" fontId="50" fillId="8" borderId="122" xfId="0" applyFont="1" applyFill="1" applyBorder="1" applyAlignment="1">
      <alignment horizontal="center" vertical="center" wrapText="1"/>
    </xf>
    <xf numFmtId="4" fontId="49" fillId="8" borderId="118" xfId="0" applyNumberFormat="1" applyFont="1" applyFill="1" applyBorder="1" applyAlignment="1">
      <alignment horizontal="center" wrapText="1"/>
    </xf>
    <xf numFmtId="0" fontId="49" fillId="8" borderId="119" xfId="0" applyFont="1" applyFill="1" applyBorder="1" applyAlignment="1">
      <alignment horizontal="center" wrapText="1"/>
    </xf>
    <xf numFmtId="0" fontId="49" fillId="8" borderId="120" xfId="0" applyFont="1" applyFill="1" applyBorder="1" applyAlignment="1">
      <alignment horizontal="center" wrapText="1"/>
    </xf>
    <xf numFmtId="0" fontId="49" fillId="8" borderId="122" xfId="0" applyFont="1" applyFill="1" applyBorder="1" applyAlignment="1">
      <alignment horizontal="center" wrapText="1"/>
    </xf>
    <xf numFmtId="0" fontId="49" fillId="0" borderId="115" xfId="0" applyFont="1" applyBorder="1" applyAlignment="1">
      <alignment wrapText="1"/>
    </xf>
    <xf numFmtId="0" fontId="57" fillId="0" borderId="0" xfId="0" applyFont="1" applyAlignment="1">
      <alignment horizontal="center"/>
    </xf>
    <xf numFmtId="0" fontId="47" fillId="0" borderId="116" xfId="0" applyFont="1" applyBorder="1" applyAlignment="1">
      <alignment horizontal="center" vertical="center" wrapText="1"/>
    </xf>
    <xf numFmtId="0" fontId="47" fillId="8" borderId="118" xfId="0" applyFont="1" applyFill="1" applyBorder="1" applyAlignment="1">
      <alignment horizontal="center" vertical="center" wrapText="1"/>
    </xf>
    <xf numFmtId="0" fontId="47" fillId="0" borderId="1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82" xfId="0" applyFont="1" applyBorder="1" applyAlignment="1">
      <alignment horizontal="center" wrapText="1"/>
    </xf>
    <xf numFmtId="0" fontId="4" fillId="0" borderId="64" xfId="0" applyFont="1" applyBorder="1" applyAlignment="1">
      <alignment horizontal="center" wrapText="1"/>
    </xf>
    <xf numFmtId="0" fontId="3" fillId="0" borderId="82" xfId="0" applyFont="1" applyBorder="1" applyAlignment="1">
      <alignment horizontal="center" wrapText="1"/>
    </xf>
    <xf numFmtId="0" fontId="3" fillId="0" borderId="64" xfId="0" applyFont="1" applyBorder="1" applyAlignment="1">
      <alignment horizontal="center" wrapText="1"/>
    </xf>
    <xf numFmtId="0" fontId="3" fillId="0" borderId="82" xfId="0" applyFont="1" applyBorder="1" applyAlignment="1">
      <alignment horizontal="left" wrapText="1"/>
    </xf>
    <xf numFmtId="0" fontId="3" fillId="0" borderId="64" xfId="0" applyFont="1" applyBorder="1" applyAlignment="1">
      <alignment horizontal="left" wrapText="1"/>
    </xf>
    <xf numFmtId="0" fontId="4" fillId="0" borderId="82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12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6" fillId="8" borderId="128" xfId="0" applyFont="1" applyFill="1" applyBorder="1" applyAlignment="1">
      <alignment horizontal="center" vertical="top" wrapText="1"/>
    </xf>
    <xf numFmtId="0" fontId="46" fillId="8" borderId="127" xfId="0" applyFont="1" applyFill="1" applyBorder="1" applyAlignment="1">
      <alignment horizontal="center" vertical="top" wrapText="1"/>
    </xf>
    <xf numFmtId="0" fontId="46" fillId="8" borderId="114" xfId="0" applyFont="1" applyFill="1" applyBorder="1" applyAlignment="1">
      <alignment horizontal="center" vertical="top" wrapText="1"/>
    </xf>
    <xf numFmtId="0" fontId="46" fillId="0" borderId="116" xfId="0" applyFont="1" applyBorder="1" applyAlignment="1">
      <alignment horizontal="center" vertical="top" wrapText="1"/>
    </xf>
    <xf numFmtId="0" fontId="46" fillId="8" borderId="118" xfId="0" applyFont="1" applyFill="1" applyBorder="1" applyAlignment="1">
      <alignment horizontal="center" vertical="top" wrapText="1"/>
    </xf>
    <xf numFmtId="0" fontId="46" fillId="0" borderId="119" xfId="0" applyFont="1" applyBorder="1" applyAlignment="1">
      <alignment horizontal="center" vertical="top" wrapText="1"/>
    </xf>
    <xf numFmtId="0" fontId="46" fillId="8" borderId="0" xfId="0" applyFont="1" applyFill="1" applyBorder="1" applyAlignment="1">
      <alignment horizontal="center" vertical="top" wrapText="1"/>
    </xf>
    <xf numFmtId="0" fontId="34" fillId="0" borderId="129" xfId="0" applyFont="1" applyBorder="1" applyAlignment="1">
      <alignment horizontal="center" vertical="center" wrapText="1"/>
    </xf>
    <xf numFmtId="0" fontId="34" fillId="0" borderId="130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4" fillId="0" borderId="126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8" fillId="0" borderId="0" xfId="0" applyFont="1" applyFill="1" applyBorder="1"/>
    <xf numFmtId="4" fontId="9" fillId="0" borderId="0" xfId="0" applyNumberFormat="1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wrapText="1"/>
    </xf>
    <xf numFmtId="0" fontId="31" fillId="7" borderId="14" xfId="0" applyFont="1" applyFill="1" applyBorder="1" applyAlignment="1">
      <alignment horizontal="center" wrapText="1"/>
    </xf>
    <xf numFmtId="0" fontId="31" fillId="7" borderId="10" xfId="0" applyFont="1" applyFill="1" applyBorder="1" applyAlignment="1">
      <alignment horizontal="center" wrapText="1"/>
    </xf>
    <xf numFmtId="0" fontId="31" fillId="7" borderId="15" xfId="0" applyFont="1" applyFill="1" applyBorder="1" applyAlignment="1">
      <alignment horizontal="center" wrapText="1"/>
    </xf>
    <xf numFmtId="0" fontId="33" fillId="0" borderId="16" xfId="0" applyFont="1" applyFill="1" applyBorder="1"/>
    <xf numFmtId="0" fontId="33" fillId="0" borderId="17" xfId="0" applyFont="1" applyFill="1" applyBorder="1"/>
    <xf numFmtId="0" fontId="33" fillId="0" borderId="18" xfId="0" applyFont="1" applyFill="1" applyBorder="1"/>
    <xf numFmtId="0" fontId="33" fillId="0" borderId="19" xfId="0" applyFont="1" applyFill="1" applyBorder="1"/>
    <xf numFmtId="2" fontId="36" fillId="0" borderId="16" xfId="0" applyNumberFormat="1" applyFont="1" applyFill="1" applyBorder="1"/>
    <xf numFmtId="2" fontId="36" fillId="0" borderId="18" xfId="0" applyNumberFormat="1" applyFont="1" applyFill="1" applyBorder="1"/>
    <xf numFmtId="2" fontId="36" fillId="0" borderId="19" xfId="0" applyNumberFormat="1" applyFont="1" applyFill="1" applyBorder="1"/>
    <xf numFmtId="2" fontId="33" fillId="0" borderId="16" xfId="0" applyNumberFormat="1" applyFont="1" applyFill="1" applyBorder="1"/>
    <xf numFmtId="2" fontId="33" fillId="0" borderId="18" xfId="0" applyNumberFormat="1" applyFont="1" applyFill="1" applyBorder="1"/>
    <xf numFmtId="2" fontId="33" fillId="0" borderId="19" xfId="0" applyNumberFormat="1" applyFont="1" applyFill="1" applyBorder="1"/>
    <xf numFmtId="0" fontId="3" fillId="0" borderId="0" xfId="2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1" fillId="2" borderId="3" xfId="0" applyFont="1" applyFill="1" applyBorder="1" applyAlignment="1">
      <alignment horizontal="center" wrapText="1"/>
    </xf>
    <xf numFmtId="0" fontId="31" fillId="2" borderId="4" xfId="0" applyFont="1" applyFill="1" applyBorder="1" applyAlignment="1">
      <alignment horizontal="center" wrapText="1"/>
    </xf>
    <xf numFmtId="0" fontId="31" fillId="2" borderId="5" xfId="0" applyFont="1" applyFill="1" applyBorder="1" applyAlignment="1">
      <alignment horizontal="center" wrapText="1"/>
    </xf>
    <xf numFmtId="0" fontId="31" fillId="7" borderId="6" xfId="0" applyFont="1" applyFill="1" applyBorder="1" applyAlignment="1">
      <alignment horizontal="center" wrapText="1"/>
    </xf>
    <xf numFmtId="0" fontId="31" fillId="7" borderId="11" xfId="0" applyFont="1" applyFill="1" applyBorder="1" applyAlignment="1">
      <alignment horizontal="center" wrapText="1"/>
    </xf>
    <xf numFmtId="0" fontId="31" fillId="7" borderId="7" xfId="0" applyFont="1" applyFill="1" applyBorder="1" applyAlignment="1">
      <alignment horizontal="center" wrapText="1"/>
    </xf>
    <xf numFmtId="0" fontId="31" fillId="7" borderId="12" xfId="0" applyFont="1" applyFill="1" applyBorder="1" applyAlignment="1">
      <alignment horizontal="center" wrapText="1"/>
    </xf>
    <xf numFmtId="0" fontId="32" fillId="7" borderId="7" xfId="3" applyFont="1" applyFill="1" applyBorder="1" applyAlignment="1">
      <alignment wrapText="1"/>
    </xf>
    <xf numFmtId="0" fontId="32" fillId="7" borderId="12" xfId="3" applyFont="1" applyFill="1" applyBorder="1" applyAlignment="1">
      <alignment wrapText="1"/>
    </xf>
    <xf numFmtId="0" fontId="31" fillId="7" borderId="8" xfId="0" applyFont="1" applyFill="1" applyBorder="1" applyAlignment="1">
      <alignment horizontal="center" wrapText="1"/>
    </xf>
    <xf numFmtId="0" fontId="31" fillId="7" borderId="13" xfId="0" applyFont="1" applyFill="1" applyBorder="1" applyAlignment="1">
      <alignment horizontal="center" wrapText="1"/>
    </xf>
    <xf numFmtId="0" fontId="40" fillId="0" borderId="16" xfId="0" applyFont="1" applyBorder="1"/>
    <xf numFmtId="0" fontId="40" fillId="0" borderId="19" xfId="0" applyFont="1" applyBorder="1"/>
    <xf numFmtId="0" fontId="38" fillId="4" borderId="16" xfId="0" applyFont="1" applyFill="1" applyBorder="1"/>
    <xf numFmtId="0" fontId="38" fillId="4" borderId="19" xfId="0" applyFont="1" applyFill="1" applyBorder="1"/>
    <xf numFmtId="2" fontId="33" fillId="0" borderId="17" xfId="0" applyNumberFormat="1" applyFont="1" applyFill="1" applyBorder="1"/>
    <xf numFmtId="0" fontId="38" fillId="7" borderId="28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39" fillId="4" borderId="16" xfId="0" applyFont="1" applyFill="1" applyBorder="1" applyAlignment="1"/>
    <xf numFmtId="0" fontId="39" fillId="4" borderId="18" xfId="0" applyFont="1" applyFill="1" applyBorder="1" applyAlignment="1"/>
    <xf numFmtId="0" fontId="0" fillId="0" borderId="19" xfId="0" applyBorder="1" applyAlignment="1"/>
    <xf numFmtId="0" fontId="38" fillId="3" borderId="16" xfId="0" applyFont="1" applyFill="1" applyBorder="1"/>
    <xf numFmtId="0" fontId="38" fillId="3" borderId="19" xfId="0" applyFont="1" applyFill="1" applyBorder="1"/>
    <xf numFmtId="0" fontId="40" fillId="0" borderId="35" xfId="0" applyFont="1" applyBorder="1"/>
    <xf numFmtId="0" fontId="40" fillId="0" borderId="36" xfId="0" applyFont="1" applyBorder="1"/>
    <xf numFmtId="4" fontId="42" fillId="0" borderId="38" xfId="0" applyNumberFormat="1" applyFont="1" applyFill="1" applyBorder="1" applyAlignment="1">
      <alignment vertical="center"/>
    </xf>
    <xf numFmtId="4" fontId="42" fillId="0" borderId="18" xfId="0" applyNumberFormat="1" applyFont="1" applyFill="1" applyBorder="1" applyAlignment="1">
      <alignment vertical="center"/>
    </xf>
    <xf numFmtId="0" fontId="38" fillId="7" borderId="51" xfId="0" applyFont="1" applyFill="1" applyBorder="1" applyAlignment="1">
      <alignment horizontal="center" wrapText="1"/>
    </xf>
    <xf numFmtId="0" fontId="38" fillId="7" borderId="111" xfId="0" applyFont="1" applyFill="1" applyBorder="1" applyAlignment="1">
      <alignment horizontal="center" wrapText="1"/>
    </xf>
    <xf numFmtId="0" fontId="38" fillId="7" borderId="79" xfId="0" applyFont="1" applyFill="1" applyBorder="1" applyAlignment="1">
      <alignment horizontal="center" wrapText="1"/>
    </xf>
    <xf numFmtId="0" fontId="38" fillId="7" borderId="112" xfId="0" applyFont="1" applyFill="1" applyBorder="1" applyAlignment="1">
      <alignment horizontal="center" wrapText="1"/>
    </xf>
    <xf numFmtId="0" fontId="38" fillId="7" borderId="11" xfId="0" applyFont="1" applyFill="1" applyBorder="1" applyAlignment="1">
      <alignment horizontal="center" wrapText="1"/>
    </xf>
    <xf numFmtId="0" fontId="38" fillId="7" borderId="32" xfId="0" applyFont="1" applyFill="1" applyBorder="1" applyAlignment="1">
      <alignment horizontal="center" wrapText="1"/>
    </xf>
    <xf numFmtId="0" fontId="40" fillId="0" borderId="16" xfId="0" applyFont="1" applyFill="1" applyBorder="1"/>
    <xf numFmtId="0" fontId="40" fillId="0" borderId="19" xfId="0" applyFont="1" applyFill="1" applyBorder="1"/>
    <xf numFmtId="0" fontId="4" fillId="0" borderId="3" xfId="3" applyFont="1" applyFill="1" applyBorder="1" applyAlignment="1" applyProtection="1">
      <alignment vertical="center" wrapText="1"/>
    </xf>
    <xf numFmtId="0" fontId="4" fillId="0" borderId="4" xfId="3" applyFont="1" applyFill="1" applyBorder="1" applyAlignment="1" applyProtection="1">
      <alignment vertical="center" wrapText="1"/>
    </xf>
    <xf numFmtId="0" fontId="4" fillId="0" borderId="5" xfId="3" applyFont="1" applyFill="1" applyBorder="1" applyAlignment="1" applyProtection="1">
      <alignment vertical="center" wrapText="1"/>
    </xf>
    <xf numFmtId="14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3" borderId="28" xfId="0" applyFont="1" applyFill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2" fillId="3" borderId="61" xfId="0" applyFont="1" applyFill="1" applyBorder="1" applyAlignment="1">
      <alignment horizontal="center" wrapText="1"/>
    </xf>
    <xf numFmtId="0" fontId="2" fillId="3" borderId="62" xfId="0" applyFont="1" applyFill="1" applyBorder="1" applyAlignment="1">
      <alignment horizontal="center" wrapText="1"/>
    </xf>
    <xf numFmtId="0" fontId="2" fillId="3" borderId="44" xfId="0" applyFont="1" applyFill="1" applyBorder="1" applyAlignment="1">
      <alignment horizontal="center" wrapText="1"/>
    </xf>
    <xf numFmtId="0" fontId="38" fillId="3" borderId="39" xfId="0" applyFont="1" applyFill="1" applyBorder="1"/>
    <xf numFmtId="0" fontId="38" fillId="3" borderId="40" xfId="0" applyFont="1" applyFill="1" applyBorder="1"/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8" fillId="0" borderId="79" xfId="0" applyFont="1" applyBorder="1" applyAlignment="1">
      <alignment wrapText="1"/>
    </xf>
    <xf numFmtId="0" fontId="8" fillId="0" borderId="80" xfId="0" applyFont="1" applyBorder="1" applyAlignment="1">
      <alignment wrapText="1"/>
    </xf>
    <xf numFmtId="0" fontId="8" fillId="0" borderId="11" xfId="0" applyFont="1" applyFill="1" applyBorder="1" applyAlignment="1">
      <alignment horizontal="left" wrapText="1" indent="1"/>
    </xf>
    <xf numFmtId="0" fontId="8" fillId="0" borderId="13" xfId="0" applyFont="1" applyFill="1" applyBorder="1" applyAlignment="1">
      <alignment horizontal="left" wrapText="1" indent="1"/>
    </xf>
    <xf numFmtId="0" fontId="8" fillId="0" borderId="16" xfId="0" applyFont="1" applyFill="1" applyBorder="1" applyAlignment="1">
      <alignment horizontal="left" wrapText="1" indent="1"/>
    </xf>
    <xf numFmtId="0" fontId="8" fillId="0" borderId="78" xfId="0" applyFont="1" applyFill="1" applyBorder="1" applyAlignment="1">
      <alignment horizontal="left" wrapText="1" indent="1"/>
    </xf>
    <xf numFmtId="0" fontId="8" fillId="0" borderId="39" xfId="0" applyFont="1" applyFill="1" applyBorder="1" applyAlignment="1">
      <alignment horizontal="left" wrapText="1" indent="1"/>
    </xf>
    <xf numFmtId="0" fontId="8" fillId="0" borderId="81" xfId="0" applyFont="1" applyFill="1" applyBorder="1" applyAlignment="1">
      <alignment horizontal="left" wrapText="1" indent="1"/>
    </xf>
    <xf numFmtId="0" fontId="2" fillId="3" borderId="51" xfId="0" applyFont="1" applyFill="1" applyBorder="1" applyAlignment="1">
      <alignment wrapText="1"/>
    </xf>
    <xf numFmtId="0" fontId="2" fillId="3" borderId="77" xfId="0" applyFont="1" applyFill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78" xfId="0" applyFont="1" applyBorder="1" applyAlignment="1">
      <alignment wrapText="1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91" xfId="0" applyNumberFormat="1" applyFont="1" applyFill="1" applyBorder="1" applyAlignment="1" applyProtection="1">
      <alignment horizontal="center" vertical="center"/>
      <protection locked="0"/>
    </xf>
    <xf numFmtId="4" fontId="4" fillId="2" borderId="27" xfId="0" applyNumberFormat="1" applyFont="1" applyFill="1" applyBorder="1" applyAlignment="1" applyProtection="1">
      <alignment horizontal="center" vertical="center"/>
      <protection locked="0"/>
    </xf>
    <xf numFmtId="4" fontId="4" fillId="2" borderId="92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52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3" xfId="0" applyNumberFormat="1" applyFont="1" applyFill="1" applyBorder="1" applyAlignment="1" applyProtection="1">
      <alignment horizontal="center" vertical="center"/>
      <protection locked="0"/>
    </xf>
    <xf numFmtId="4" fontId="9" fillId="2" borderId="4" xfId="0" applyNumberFormat="1" applyFont="1" applyFill="1" applyBorder="1" applyAlignment="1" applyProtection="1">
      <alignment horizontal="center" vertical="center"/>
      <protection locked="0"/>
    </xf>
    <xf numFmtId="4" fontId="9" fillId="2" borderId="5" xfId="0" applyNumberFormat="1" applyFont="1" applyFill="1" applyBorder="1" applyAlignment="1" applyProtection="1">
      <alignment horizontal="center" vertical="center"/>
      <protection locked="0"/>
    </xf>
    <xf numFmtId="4" fontId="4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4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3" xfId="0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83" xfId="0" applyFont="1" applyFill="1" applyBorder="1" applyAlignment="1">
      <alignment horizontal="left" vertical="center" wrapText="1" indent="2"/>
    </xf>
    <xf numFmtId="0" fontId="3" fillId="0" borderId="46" xfId="0" applyFont="1" applyFill="1" applyBorder="1" applyAlignment="1">
      <alignment horizontal="left" vertical="center" wrapText="1" indent="2"/>
    </xf>
    <xf numFmtId="4" fontId="14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/>
    </xf>
    <xf numFmtId="4" fontId="4" fillId="5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4" fillId="0" borderId="61" xfId="0" applyNumberFormat="1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vertical="center"/>
    </xf>
    <xf numFmtId="4" fontId="4" fillId="5" borderId="5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4" fontId="4" fillId="0" borderId="61" xfId="0" applyNumberFormat="1" applyFont="1" applyFill="1" applyBorder="1" applyAlignment="1" applyProtection="1">
      <alignment vertical="center" wrapText="1"/>
      <protection locked="0"/>
    </xf>
    <xf numFmtId="0" fontId="3" fillId="0" borderId="95" xfId="0" applyFont="1" applyBorder="1" applyAlignment="1">
      <alignment vertical="center"/>
    </xf>
    <xf numFmtId="4" fontId="4" fillId="0" borderId="93" xfId="0" applyNumberFormat="1" applyFont="1" applyFill="1" applyBorder="1" applyAlignment="1" applyProtection="1">
      <alignment vertical="center" wrapText="1"/>
      <protection locked="0"/>
    </xf>
    <xf numFmtId="0" fontId="3" fillId="0" borderId="64" xfId="0" applyFont="1" applyBorder="1" applyAlignment="1">
      <alignment vertical="center"/>
    </xf>
    <xf numFmtId="4" fontId="9" fillId="0" borderId="93" xfId="0" applyNumberFormat="1" applyFont="1" applyFill="1" applyBorder="1" applyAlignment="1" applyProtection="1">
      <alignment vertical="center" wrapText="1"/>
      <protection locked="0"/>
    </xf>
    <xf numFmtId="4" fontId="3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3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3" fillId="0" borderId="6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0" xfId="0" applyNumberFormat="1" applyFont="1" applyAlignment="1" applyProtection="1">
      <alignment horizontal="left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4" fontId="7" fillId="0" borderId="9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4" xfId="0" applyFont="1" applyFill="1" applyBorder="1" applyAlignment="1">
      <alignment vertical="center"/>
    </xf>
    <xf numFmtId="4" fontId="3" fillId="0" borderId="93" xfId="0" applyNumberFormat="1" applyFont="1" applyFill="1" applyBorder="1" applyAlignment="1">
      <alignment horizontal="left" vertical="center" wrapText="1"/>
    </xf>
    <xf numFmtId="4" fontId="7" fillId="0" borderId="93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>
      <alignment vertical="center"/>
    </xf>
    <xf numFmtId="4" fontId="9" fillId="2" borderId="61" xfId="0" applyNumberFormat="1" applyFont="1" applyFill="1" applyBorder="1" applyAlignment="1" applyProtection="1">
      <alignment vertical="center" wrapText="1"/>
      <protection locked="0"/>
    </xf>
    <xf numFmtId="0" fontId="3" fillId="2" borderId="95" xfId="0" applyFont="1" applyFill="1" applyBorder="1" applyAlignment="1">
      <alignment vertical="center"/>
    </xf>
    <xf numFmtId="4" fontId="7" fillId="0" borderId="93" xfId="0" applyNumberFormat="1" applyFont="1" applyFill="1" applyBorder="1" applyAlignment="1">
      <alignment horizontal="left" vertical="center"/>
    </xf>
    <xf numFmtId="4" fontId="7" fillId="0" borderId="93" xfId="0" applyNumberFormat="1" applyFont="1" applyFill="1" applyBorder="1" applyAlignment="1">
      <alignment horizontal="left" vertical="center" wrapText="1"/>
    </xf>
    <xf numFmtId="4" fontId="7" fillId="0" borderId="100" xfId="0" applyNumberFormat="1" applyFont="1" applyFill="1" applyBorder="1" applyAlignment="1" applyProtection="1">
      <alignment vertical="center" wrapText="1"/>
      <protection locked="0"/>
    </xf>
    <xf numFmtId="0" fontId="3" fillId="0" borderId="101" xfId="0" applyFont="1" applyFill="1" applyBorder="1" applyAlignment="1">
      <alignment vertical="center"/>
    </xf>
    <xf numFmtId="4" fontId="7" fillId="0" borderId="100" xfId="0" applyNumberFormat="1" applyFont="1" applyBorder="1" applyAlignment="1" applyProtection="1">
      <alignment vertical="center" wrapText="1"/>
      <protection locked="0"/>
    </xf>
    <xf numFmtId="4" fontId="7" fillId="0" borderId="50" xfId="0" applyNumberFormat="1" applyFont="1" applyBorder="1" applyAlignment="1" applyProtection="1">
      <alignment vertical="center" wrapText="1"/>
      <protection locked="0"/>
    </xf>
    <xf numFmtId="4" fontId="9" fillId="2" borderId="3" xfId="0" applyNumberFormat="1" applyFont="1" applyFill="1" applyBorder="1" applyAlignment="1" applyProtection="1">
      <alignment vertical="center" wrapText="1"/>
      <protection locked="0"/>
    </xf>
    <xf numFmtId="4" fontId="9" fillId="5" borderId="5" xfId="0" applyNumberFormat="1" applyFont="1" applyFill="1" applyBorder="1" applyAlignment="1" applyProtection="1">
      <alignment vertical="center" wrapText="1"/>
      <protection locked="0"/>
    </xf>
    <xf numFmtId="4" fontId="7" fillId="0" borderId="61" xfId="0" applyNumberFormat="1" applyFont="1" applyBorder="1" applyAlignment="1" applyProtection="1">
      <alignment vertical="center" wrapText="1"/>
      <protection locked="0"/>
    </xf>
    <xf numFmtId="4" fontId="7" fillId="0" borderId="44" xfId="0" applyNumberFormat="1" applyFont="1" applyBorder="1" applyAlignment="1" applyProtection="1">
      <alignment vertical="center" wrapText="1"/>
      <protection locked="0"/>
    </xf>
    <xf numFmtId="4" fontId="7" fillId="0" borderId="93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0" fontId="3" fillId="0" borderId="102" xfId="0" applyFont="1" applyBorder="1" applyAlignment="1">
      <alignment vertical="center"/>
    </xf>
    <xf numFmtId="4" fontId="14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4" fontId="7" fillId="0" borderId="61" xfId="0" applyNumberFormat="1" applyFont="1" applyFill="1" applyBorder="1" applyAlignment="1">
      <alignment horizontal="left" vertical="center" wrapText="1"/>
    </xf>
    <xf numFmtId="4" fontId="7" fillId="0" borderId="44" xfId="0" applyNumberFormat="1" applyFont="1" applyFill="1" applyBorder="1" applyAlignment="1">
      <alignment horizontal="left" vertical="center" wrapText="1"/>
    </xf>
    <xf numFmtId="4" fontId="7" fillId="0" borderId="100" xfId="0" applyNumberFormat="1" applyFont="1" applyFill="1" applyBorder="1" applyAlignment="1">
      <alignment horizontal="left" vertical="center" wrapText="1"/>
    </xf>
    <xf numFmtId="4" fontId="7" fillId="0" borderId="50" xfId="0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4" fontId="9" fillId="5" borderId="3" xfId="0" applyNumberFormat="1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4" fontId="7" fillId="0" borderId="93" xfId="0" applyNumberFormat="1" applyFont="1" applyBorder="1" applyAlignment="1" applyProtection="1">
      <alignment horizontal="justify" vertical="center"/>
      <protection locked="0"/>
    </xf>
    <xf numFmtId="4" fontId="7" fillId="0" borderId="46" xfId="0" applyNumberFormat="1" applyFont="1" applyBorder="1" applyAlignment="1" applyProtection="1">
      <alignment horizontal="justify" vertical="center"/>
      <protection locked="0"/>
    </xf>
    <xf numFmtId="4" fontId="9" fillId="0" borderId="103" xfId="0" applyNumberFormat="1" applyFont="1" applyBorder="1" applyAlignment="1" applyProtection="1">
      <alignment horizontal="justify" vertical="center"/>
      <protection locked="0"/>
    </xf>
    <xf numFmtId="4" fontId="9" fillId="0" borderId="86" xfId="0" applyNumberFormat="1" applyFont="1" applyBorder="1" applyAlignment="1" applyProtection="1">
      <alignment horizontal="justify" vertical="center"/>
      <protection locked="0"/>
    </xf>
    <xf numFmtId="4" fontId="9" fillId="0" borderId="93" xfId="0" applyNumberFormat="1" applyFont="1" applyBorder="1" applyAlignment="1" applyProtection="1">
      <alignment horizontal="justify" vertical="center"/>
      <protection locked="0"/>
    </xf>
    <xf numFmtId="4" fontId="9" fillId="0" borderId="46" xfId="0" applyNumberFormat="1" applyFont="1" applyBorder="1" applyAlignment="1" applyProtection="1">
      <alignment horizontal="justify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9" fillId="0" borderId="61" xfId="0" applyNumberFormat="1" applyFont="1" applyBorder="1" applyAlignment="1" applyProtection="1">
      <alignment horizontal="justify" vertical="center"/>
      <protection locked="0"/>
    </xf>
    <xf numFmtId="4" fontId="9" fillId="0" borderId="44" xfId="0" applyNumberFormat="1" applyFont="1" applyBorder="1" applyAlignment="1" applyProtection="1">
      <alignment horizontal="justify" vertical="center"/>
      <protection locked="0"/>
    </xf>
    <xf numFmtId="4" fontId="9" fillId="0" borderId="3" xfId="0" applyNumberFormat="1" applyFont="1" applyFill="1" applyBorder="1" applyAlignment="1" applyProtection="1">
      <alignment vertical="center" wrapText="1"/>
      <protection locked="0"/>
    </xf>
    <xf numFmtId="4" fontId="9" fillId="0" borderId="100" xfId="0" applyNumberFormat="1" applyFont="1" applyBorder="1" applyAlignment="1" applyProtection="1">
      <alignment horizontal="justify" vertical="center"/>
      <protection locked="0"/>
    </xf>
    <xf numFmtId="4" fontId="9" fillId="0" borderId="50" xfId="0" applyNumberFormat="1" applyFont="1" applyBorder="1" applyAlignment="1" applyProtection="1">
      <alignment horizontal="justify" vertical="center"/>
      <protection locked="0"/>
    </xf>
    <xf numFmtId="4" fontId="9" fillId="5" borderId="3" xfId="0" applyNumberFormat="1" applyFont="1" applyFill="1" applyBorder="1" applyAlignment="1" applyProtection="1">
      <alignment horizontal="justify" vertical="center"/>
      <protection locked="0"/>
    </xf>
    <xf numFmtId="4" fontId="9" fillId="5" borderId="5" xfId="0" applyNumberFormat="1" applyFont="1" applyFill="1" applyBorder="1" applyAlignment="1" applyProtection="1">
      <alignment horizontal="justify" vertical="center"/>
      <protection locked="0"/>
    </xf>
    <xf numFmtId="4" fontId="4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/>
    </xf>
    <xf numFmtId="4" fontId="7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95" xfId="0" applyFont="1" applyFill="1" applyBorder="1" applyAlignment="1">
      <alignment vertical="center"/>
    </xf>
    <xf numFmtId="4" fontId="10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93" xfId="0" applyNumberFormat="1" applyFont="1" applyFill="1" applyBorder="1" applyAlignment="1" applyProtection="1">
      <alignment horizontal="left" vertical="center"/>
      <protection locked="0"/>
    </xf>
    <xf numFmtId="4" fontId="3" fillId="0" borderId="46" xfId="0" applyNumberFormat="1" applyFont="1" applyFill="1" applyBorder="1" applyAlignment="1" applyProtection="1">
      <alignment horizontal="left" vertical="center"/>
      <protection locked="0"/>
    </xf>
    <xf numFmtId="4" fontId="7" fillId="0" borderId="93" xfId="0" applyNumberFormat="1" applyFont="1" applyBorder="1" applyAlignment="1" applyProtection="1">
      <alignment horizontal="left" vertical="center"/>
      <protection locked="0"/>
    </xf>
    <xf numFmtId="4" fontId="7" fillId="0" borderId="46" xfId="0" applyNumberFormat="1" applyFont="1" applyBorder="1" applyAlignment="1" applyProtection="1">
      <alignment horizontal="left" vertical="center"/>
      <protection locked="0"/>
    </xf>
    <xf numFmtId="4" fontId="7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7" fillId="0" borderId="93" xfId="0" applyNumberFormat="1" applyFont="1" applyFill="1" applyBorder="1" applyAlignment="1" applyProtection="1">
      <alignment horizontal="left" vertical="center"/>
      <protection locked="0"/>
    </xf>
    <xf numFmtId="4" fontId="7" fillId="0" borderId="46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" fontId="9" fillId="2" borderId="3" xfId="0" applyNumberFormat="1" applyFont="1" applyFill="1" applyBorder="1" applyAlignment="1" applyProtection="1">
      <alignment horizontal="left" vertical="center"/>
      <protection locked="0"/>
    </xf>
    <xf numFmtId="4" fontId="9" fillId="2" borderId="5" xfId="0" applyNumberFormat="1" applyFont="1" applyFill="1" applyBorder="1" applyAlignment="1" applyProtection="1">
      <alignment horizontal="left" vertical="center"/>
      <protection locked="0"/>
    </xf>
    <xf numFmtId="4" fontId="7" fillId="0" borderId="100" xfId="0" applyNumberFormat="1" applyFont="1" applyBorder="1" applyAlignment="1" applyProtection="1">
      <alignment horizontal="left" vertical="center"/>
      <protection locked="0"/>
    </xf>
    <xf numFmtId="4" fontId="7" fillId="0" borderId="50" xfId="0" applyNumberFormat="1" applyFont="1" applyBorder="1" applyAlignment="1" applyProtection="1">
      <alignment horizontal="left" vertical="center"/>
      <protection locked="0"/>
    </xf>
    <xf numFmtId="4" fontId="7" fillId="0" borderId="93" xfId="0" applyNumberFormat="1" applyFont="1" applyFill="1" applyBorder="1" applyAlignment="1" applyProtection="1">
      <alignment vertical="center"/>
      <protection locked="0"/>
    </xf>
    <xf numFmtId="4" fontId="7" fillId="0" borderId="46" xfId="0" applyNumberFormat="1" applyFont="1" applyFill="1" applyBorder="1" applyAlignment="1" applyProtection="1">
      <alignment vertical="center"/>
      <protection locked="0"/>
    </xf>
    <xf numFmtId="4" fontId="7" fillId="0" borderId="46" xfId="0" applyNumberFormat="1" applyFont="1" applyFill="1" applyBorder="1" applyAlignment="1" applyProtection="1">
      <alignment vertical="center" wrapText="1"/>
      <protection locked="0"/>
    </xf>
    <xf numFmtId="4" fontId="3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4" fillId="5" borderId="3" xfId="0" applyNumberFormat="1" applyFont="1" applyFill="1" applyBorder="1" applyAlignment="1" applyProtection="1">
      <alignment vertical="center"/>
      <protection locked="0"/>
    </xf>
    <xf numFmtId="4" fontId="4" fillId="5" borderId="5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Alignment="1" applyProtection="1">
      <alignment horizontal="left" vertical="center"/>
      <protection locked="0"/>
    </xf>
    <xf numFmtId="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61" xfId="0" applyNumberFormat="1" applyFont="1" applyFill="1" applyBorder="1" applyAlignment="1" applyProtection="1">
      <alignment vertical="center"/>
      <protection locked="0"/>
    </xf>
    <xf numFmtId="4" fontId="9" fillId="0" borderId="4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4" fontId="4" fillId="5" borderId="3" xfId="0" applyNumberFormat="1" applyFont="1" applyFill="1" applyBorder="1" applyAlignment="1">
      <alignment horizontal="left" vertical="center"/>
    </xf>
    <xf numFmtId="4" fontId="4" fillId="5" borderId="5" xfId="0" applyNumberFormat="1" applyFont="1" applyFill="1" applyBorder="1" applyAlignment="1">
      <alignment horizontal="left" vertical="center"/>
    </xf>
    <xf numFmtId="4" fontId="9" fillId="0" borderId="93" xfId="0" applyNumberFormat="1" applyFont="1" applyFill="1" applyBorder="1" applyAlignment="1" applyProtection="1">
      <alignment vertical="center"/>
      <protection locked="0"/>
    </xf>
    <xf numFmtId="4" fontId="9" fillId="0" borderId="46" xfId="0" applyNumberFormat="1" applyFont="1" applyFill="1" applyBorder="1" applyAlignment="1" applyProtection="1">
      <alignment vertical="center"/>
      <protection locked="0"/>
    </xf>
    <xf numFmtId="4" fontId="7" fillId="0" borderId="93" xfId="0" applyNumberFormat="1" applyFont="1" applyFill="1" applyBorder="1" applyAlignment="1" applyProtection="1">
      <alignment horizontal="left" vertical="center" indent="1"/>
      <protection locked="0"/>
    </xf>
    <xf numFmtId="4" fontId="7" fillId="0" borderId="46" xfId="0" applyNumberFormat="1" applyFont="1" applyFill="1" applyBorder="1" applyAlignment="1" applyProtection="1">
      <alignment horizontal="left" vertical="center" indent="1"/>
      <protection locked="0"/>
    </xf>
    <xf numFmtId="4" fontId="7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7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1" xfId="0" applyNumberFormat="1" applyFont="1" applyBorder="1" applyAlignment="1" applyProtection="1">
      <alignment horizontal="left" vertical="center" wrapText="1"/>
      <protection locked="0"/>
    </xf>
    <xf numFmtId="4" fontId="4" fillId="0" borderId="44" xfId="0" applyNumberFormat="1" applyFont="1" applyBorder="1" applyAlignment="1" applyProtection="1">
      <alignment horizontal="left" vertical="center" wrapText="1"/>
      <protection locked="0"/>
    </xf>
    <xf numFmtId="4" fontId="4" fillId="0" borderId="93" xfId="0" applyNumberFormat="1" applyFont="1" applyBorder="1" applyAlignment="1" applyProtection="1">
      <alignment horizontal="left" vertical="center" wrapText="1"/>
      <protection locked="0"/>
    </xf>
    <xf numFmtId="4" fontId="4" fillId="0" borderId="46" xfId="0" applyNumberFormat="1" applyFont="1" applyBorder="1" applyAlignment="1" applyProtection="1">
      <alignment horizontal="left" vertical="center" wrapText="1"/>
      <protection locked="0"/>
    </xf>
    <xf numFmtId="4" fontId="4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4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/>
    <xf numFmtId="4" fontId="10" fillId="0" borderId="0" xfId="0" applyNumberFormat="1" applyFont="1" applyFill="1" applyAlignment="1" applyProtection="1">
      <alignment horizontal="left" vertical="center" wrapText="1"/>
      <protection locked="0"/>
    </xf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3" xfId="0" applyNumberFormat="1" applyFont="1" applyBorder="1" applyAlignment="1" applyProtection="1">
      <alignment horizontal="left" vertical="center" wrapText="1"/>
      <protection locked="0"/>
    </xf>
    <xf numFmtId="4" fontId="3" fillId="0" borderId="46" xfId="0" applyNumberFormat="1" applyFont="1" applyBorder="1" applyAlignment="1" applyProtection="1">
      <alignment horizontal="left" vertical="center" wrapText="1"/>
      <protection locked="0"/>
    </xf>
    <xf numFmtId="4" fontId="4" fillId="0" borderId="100" xfId="0" applyNumberFormat="1" applyFont="1" applyBorder="1" applyAlignment="1" applyProtection="1">
      <alignment horizontal="left" vertical="center" wrapText="1"/>
      <protection locked="0"/>
    </xf>
    <xf numFmtId="4" fontId="4" fillId="0" borderId="50" xfId="0" applyNumberFormat="1" applyFont="1" applyBorder="1" applyAlignment="1" applyProtection="1">
      <alignment horizontal="left" vertical="center" wrapText="1"/>
      <protection locked="0"/>
    </xf>
    <xf numFmtId="4" fontId="4" fillId="5" borderId="3" xfId="0" applyNumberFormat="1" applyFont="1" applyFill="1" applyBorder="1" applyAlignment="1" applyProtection="1">
      <alignment horizontal="justify" vertical="center" wrapText="1"/>
      <protection locked="0"/>
    </xf>
    <xf numFmtId="4" fontId="4" fillId="5" borderId="5" xfId="0" applyNumberFormat="1" applyFont="1" applyFill="1" applyBorder="1" applyAlignment="1" applyProtection="1">
      <alignment horizontal="justify" vertical="center" wrapText="1"/>
      <protection locked="0"/>
    </xf>
    <xf numFmtId="4" fontId="9" fillId="0" borderId="3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" fontId="3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94" xfId="0" applyNumberFormat="1" applyFont="1" applyFill="1" applyBorder="1" applyAlignment="1">
      <alignment vertical="center" wrapText="1"/>
    </xf>
    <xf numFmtId="4" fontId="3" fillId="0" borderId="67" xfId="0" applyNumberFormat="1" applyFont="1" applyFill="1" applyBorder="1" applyAlignment="1">
      <alignment vertical="center" wrapText="1"/>
    </xf>
    <xf numFmtId="4" fontId="3" fillId="0" borderId="100" xfId="0" applyNumberFormat="1" applyFont="1" applyFill="1" applyBorder="1" applyAlignment="1">
      <alignment vertical="center" wrapText="1"/>
    </xf>
    <xf numFmtId="4" fontId="3" fillId="0" borderId="50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left" vertical="center" wrapText="1"/>
    </xf>
    <xf numFmtId="4" fontId="9" fillId="2" borderId="92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vertical="center" wrapText="1"/>
    </xf>
    <xf numFmtId="4" fontId="3" fillId="0" borderId="44" xfId="0" applyNumberFormat="1" applyFont="1" applyFill="1" applyBorder="1" applyAlignment="1">
      <alignment vertical="center" wrapText="1"/>
    </xf>
    <xf numFmtId="4" fontId="3" fillId="0" borderId="93" xfId="0" applyNumberFormat="1" applyFont="1" applyFill="1" applyBorder="1" applyAlignment="1">
      <alignment vertical="center" wrapText="1"/>
    </xf>
    <xf numFmtId="4" fontId="3" fillId="0" borderId="46" xfId="0" applyNumberFormat="1" applyFont="1" applyFill="1" applyBorder="1" applyAlignment="1">
      <alignment vertical="center" wrapText="1"/>
    </xf>
    <xf numFmtId="4" fontId="3" fillId="0" borderId="103" xfId="0" applyNumberFormat="1" applyFont="1" applyFill="1" applyBorder="1" applyAlignment="1">
      <alignment vertical="center" wrapText="1"/>
    </xf>
    <xf numFmtId="4" fontId="3" fillId="0" borderId="86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horizontal="left" vertical="center" wrapText="1"/>
    </xf>
    <xf numFmtId="4" fontId="7" fillId="0" borderId="83" xfId="0" applyNumberFormat="1" applyFont="1" applyFill="1" applyBorder="1" applyAlignment="1" applyProtection="1">
      <alignment vertical="center"/>
      <protection locked="0"/>
    </xf>
    <xf numFmtId="4" fontId="3" fillId="0" borderId="93" xfId="0" applyNumberFormat="1" applyFont="1" applyFill="1" applyBorder="1" applyAlignment="1" applyProtection="1">
      <alignment vertical="center"/>
      <protection locked="0"/>
    </xf>
    <xf numFmtId="4" fontId="3" fillId="0" borderId="83" xfId="0" applyNumberFormat="1" applyFont="1" applyFill="1" applyBorder="1" applyAlignment="1" applyProtection="1">
      <alignment vertical="center"/>
      <protection locked="0"/>
    </xf>
    <xf numFmtId="4" fontId="3" fillId="0" borderId="46" xfId="0" applyNumberFormat="1" applyFont="1" applyFill="1" applyBorder="1" applyAlignment="1" applyProtection="1">
      <alignment vertical="center"/>
      <protection locked="0"/>
    </xf>
    <xf numFmtId="4" fontId="7" fillId="0" borderId="83" xfId="0" applyNumberFormat="1" applyFont="1" applyFill="1" applyBorder="1" applyAlignment="1" applyProtection="1">
      <alignment vertical="center" wrapText="1"/>
      <protection locked="0"/>
    </xf>
    <xf numFmtId="4" fontId="7" fillId="0" borderId="5" xfId="0" applyNumberFormat="1" applyFont="1" applyBorder="1" applyAlignment="1">
      <alignment horizontal="right" vertical="center"/>
    </xf>
    <xf numFmtId="4" fontId="7" fillId="0" borderId="9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9" fillId="0" borderId="0" xfId="0" applyNumberFormat="1" applyFont="1" applyAlignment="1" applyProtection="1">
      <alignment horizontal="left" vertical="center"/>
      <protection locked="0"/>
    </xf>
    <xf numFmtId="4" fontId="4" fillId="0" borderId="4" xfId="0" applyNumberFormat="1" applyFont="1" applyFill="1" applyBorder="1" applyAlignment="1" applyProtection="1">
      <alignment vertical="center" wrapText="1"/>
      <protection locked="0"/>
    </xf>
    <xf numFmtId="4" fontId="4" fillId="0" borderId="5" xfId="0" applyNumberFormat="1" applyFont="1" applyFill="1" applyBorder="1" applyAlignment="1" applyProtection="1">
      <alignment vertical="center" wrapText="1"/>
      <protection locked="0"/>
    </xf>
    <xf numFmtId="4" fontId="7" fillId="0" borderId="61" xfId="0" applyNumberFormat="1" applyFont="1" applyFill="1" applyBorder="1" applyAlignment="1" applyProtection="1">
      <alignment vertical="center"/>
      <protection locked="0"/>
    </xf>
    <xf numFmtId="4" fontId="7" fillId="0" borderId="62" xfId="0" applyNumberFormat="1" applyFont="1" applyFill="1" applyBorder="1" applyAlignment="1" applyProtection="1">
      <alignment vertical="center"/>
      <protection locked="0"/>
    </xf>
    <xf numFmtId="4" fontId="7" fillId="0" borderId="44" xfId="0" applyNumberFormat="1" applyFont="1" applyFill="1" applyBorder="1" applyAlignment="1" applyProtection="1">
      <alignment vertical="center"/>
      <protection locked="0"/>
    </xf>
    <xf numFmtId="4" fontId="18" fillId="0" borderId="93" xfId="0" applyNumberFormat="1" applyFont="1" applyFill="1" applyBorder="1" applyAlignment="1" applyProtection="1">
      <alignment horizontal="left" vertical="center" indent="1"/>
      <protection locked="0"/>
    </xf>
    <xf numFmtId="4" fontId="18" fillId="0" borderId="83" xfId="0" applyNumberFormat="1" applyFont="1" applyFill="1" applyBorder="1" applyAlignment="1" applyProtection="1">
      <alignment horizontal="left" vertical="center" indent="1"/>
      <protection locked="0"/>
    </xf>
    <xf numFmtId="4" fontId="18" fillId="0" borderId="46" xfId="0" applyNumberFormat="1" applyFont="1" applyFill="1" applyBorder="1" applyAlignment="1" applyProtection="1">
      <alignment horizontal="left" vertical="center" indent="1"/>
      <protection locked="0"/>
    </xf>
    <xf numFmtId="4" fontId="7" fillId="0" borderId="104" xfId="0" applyNumberFormat="1" applyFont="1" applyFill="1" applyBorder="1" applyAlignment="1" applyProtection="1">
      <alignment vertical="center" wrapText="1"/>
      <protection locked="0"/>
    </xf>
    <xf numFmtId="4" fontId="7" fillId="0" borderId="50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left" vertical="center" wrapText="1"/>
      <protection locked="0"/>
    </xf>
    <xf numFmtId="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93" xfId="0" applyNumberFormat="1" applyFont="1" applyFill="1" applyBorder="1" applyAlignment="1" applyProtection="1">
      <alignment horizontal="left" vertical="center" indent="1"/>
      <protection locked="0"/>
    </xf>
    <xf numFmtId="4" fontId="22" fillId="0" borderId="83" xfId="0" applyNumberFormat="1" applyFont="1" applyFill="1" applyBorder="1" applyAlignment="1" applyProtection="1">
      <alignment horizontal="left" vertical="center" indent="1"/>
      <protection locked="0"/>
    </xf>
    <xf numFmtId="4" fontId="22" fillId="0" borderId="46" xfId="0" applyNumberFormat="1" applyFont="1" applyFill="1" applyBorder="1" applyAlignment="1" applyProtection="1">
      <alignment horizontal="left" vertical="center" indent="1"/>
      <protection locked="0"/>
    </xf>
    <xf numFmtId="4" fontId="18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18" fillId="0" borderId="83" xfId="0" applyNumberFormat="1" applyFont="1" applyFill="1" applyBorder="1" applyAlignment="1" applyProtection="1">
      <alignment horizontal="left" vertical="center" wrapText="1" indent="1"/>
      <protection locked="0"/>
    </xf>
    <xf numFmtId="4" fontId="18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18" fillId="0" borderId="94" xfId="0" applyNumberFormat="1" applyFont="1" applyFill="1" applyBorder="1" applyAlignment="1" applyProtection="1">
      <alignment horizontal="left" vertical="center" wrapText="1" indent="1"/>
      <protection locked="0"/>
    </xf>
    <xf numFmtId="4" fontId="18" fillId="0" borderId="89" xfId="0" applyNumberFormat="1" applyFont="1" applyFill="1" applyBorder="1" applyAlignment="1" applyProtection="1">
      <alignment horizontal="left" vertical="center" wrapText="1" indent="1"/>
      <protection locked="0"/>
    </xf>
    <xf numFmtId="4" fontId="18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22" fillId="0" borderId="100" xfId="0" applyNumberFormat="1" applyFont="1" applyFill="1" applyBorder="1" applyAlignment="1" applyProtection="1">
      <alignment horizontal="left" vertical="center" wrapText="1" indent="1"/>
      <protection locked="0"/>
    </xf>
    <xf numFmtId="4" fontId="22" fillId="0" borderId="104" xfId="0" applyNumberFormat="1" applyFont="1" applyFill="1" applyBorder="1" applyAlignment="1" applyProtection="1">
      <alignment horizontal="left" vertical="center" wrapText="1" indent="1"/>
      <protection locked="0"/>
    </xf>
    <xf numFmtId="4" fontId="22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9" fillId="2" borderId="3" xfId="0" applyNumberFormat="1" applyFont="1" applyFill="1" applyBorder="1" applyAlignment="1" applyProtection="1">
      <alignment vertical="center"/>
      <protection locked="0"/>
    </xf>
    <xf numFmtId="4" fontId="9" fillId="2" borderId="4" xfId="0" applyNumberFormat="1" applyFont="1" applyFill="1" applyBorder="1" applyAlignment="1" applyProtection="1">
      <alignment vertical="center"/>
      <protection locked="0"/>
    </xf>
    <xf numFmtId="4" fontId="9" fillId="2" borderId="5" xfId="0" applyNumberFormat="1" applyFont="1" applyFill="1" applyBorder="1" applyAlignment="1" applyProtection="1">
      <alignment vertical="center"/>
      <protection locked="0"/>
    </xf>
    <xf numFmtId="4" fontId="7" fillId="0" borderId="93" xfId="0" applyNumberFormat="1" applyFont="1" applyBorder="1" applyAlignment="1" applyProtection="1">
      <alignment horizontal="left" vertical="center" wrapText="1"/>
      <protection locked="0"/>
    </xf>
    <xf numFmtId="4" fontId="7" fillId="0" borderId="46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 applyAlignment="1"/>
    <xf numFmtId="4" fontId="9" fillId="2" borderId="6" xfId="0" applyNumberFormat="1" applyFont="1" applyFill="1" applyBorder="1" applyAlignment="1" applyProtection="1">
      <alignment horizontal="center" vertical="center"/>
      <protection locked="0"/>
    </xf>
    <xf numFmtId="4" fontId="9" fillId="2" borderId="27" xfId="0" applyNumberFormat="1" applyFont="1" applyFill="1" applyBorder="1" applyAlignment="1" applyProtection="1">
      <alignment horizontal="center" vertical="center"/>
      <protection locked="0"/>
    </xf>
    <xf numFmtId="4" fontId="4" fillId="5" borderId="5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>
      <alignment horizontal="center" vertical="center" wrapText="1"/>
    </xf>
    <xf numFmtId="0" fontId="8" fillId="2" borderId="9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7" fillId="0" borderId="61" xfId="0" applyNumberFormat="1" applyFont="1" applyBorder="1" applyAlignment="1" applyProtection="1">
      <alignment horizontal="left" vertical="center"/>
      <protection locked="0"/>
    </xf>
    <xf numFmtId="4" fontId="7" fillId="0" borderId="44" xfId="0" applyNumberFormat="1" applyFont="1" applyBorder="1" applyAlignment="1" applyProtection="1">
      <alignment horizontal="left" vertical="center"/>
      <protection locked="0"/>
    </xf>
    <xf numFmtId="4" fontId="3" fillId="0" borderId="61" xfId="0" applyNumberFormat="1" applyFont="1" applyFill="1" applyBorder="1" applyAlignment="1" applyProtection="1">
      <alignment vertical="center" wrapText="1"/>
      <protection locked="0"/>
    </xf>
    <xf numFmtId="4" fontId="3" fillId="0" borderId="62" xfId="0" applyNumberFormat="1" applyFont="1" applyFill="1" applyBorder="1" applyAlignment="1" applyProtection="1">
      <alignment vertical="center" wrapText="1"/>
      <protection locked="0"/>
    </xf>
    <xf numFmtId="4" fontId="3" fillId="0" borderId="44" xfId="0" applyNumberFormat="1" applyFont="1" applyFill="1" applyBorder="1" applyAlignment="1" applyProtection="1">
      <alignment vertical="center" wrapText="1"/>
      <protection locked="0"/>
    </xf>
    <xf numFmtId="4" fontId="3" fillId="0" borderId="93" xfId="0" applyNumberFormat="1" applyFont="1" applyFill="1" applyBorder="1" applyAlignment="1" applyProtection="1">
      <alignment vertical="center" wrapText="1"/>
      <protection locked="0"/>
    </xf>
    <xf numFmtId="4" fontId="3" fillId="0" borderId="83" xfId="0" applyNumberFormat="1" applyFont="1" applyFill="1" applyBorder="1" applyAlignment="1" applyProtection="1">
      <alignment vertical="center" wrapText="1"/>
      <protection locked="0"/>
    </xf>
    <xf numFmtId="4" fontId="3" fillId="0" borderId="46" xfId="0" applyNumberFormat="1" applyFont="1" applyFill="1" applyBorder="1" applyAlignment="1" applyProtection="1">
      <alignment vertical="center" wrapText="1"/>
      <protection locked="0"/>
    </xf>
    <xf numFmtId="4" fontId="3" fillId="0" borderId="100" xfId="0" applyNumberFormat="1" applyFont="1" applyFill="1" applyBorder="1" applyAlignment="1" applyProtection="1">
      <alignment vertical="center" wrapText="1"/>
      <protection locked="0"/>
    </xf>
    <xf numFmtId="4" fontId="3" fillId="0" borderId="104" xfId="0" applyNumberFormat="1" applyFont="1" applyFill="1" applyBorder="1" applyAlignment="1" applyProtection="1">
      <alignment vertical="center" wrapText="1"/>
      <protection locked="0"/>
    </xf>
    <xf numFmtId="4" fontId="3" fillId="0" borderId="50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vertical="center"/>
      <protection locked="0"/>
    </xf>
    <xf numFmtId="4" fontId="4" fillId="0" borderId="92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vertical="center"/>
      <protection locked="0"/>
    </xf>
    <xf numFmtId="4" fontId="7" fillId="0" borderId="100" xfId="0" applyNumberFormat="1" applyFont="1" applyFill="1" applyBorder="1" applyAlignment="1" applyProtection="1">
      <alignment horizontal="left" vertical="center"/>
      <protection locked="0"/>
    </xf>
    <xf numFmtId="4" fontId="7" fillId="0" borderId="50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 applyProtection="1">
      <alignment horizontal="left" vertical="center"/>
      <protection locked="0"/>
    </xf>
    <xf numFmtId="4" fontId="4" fillId="2" borderId="4" xfId="0" applyNumberFormat="1" applyFont="1" applyFill="1" applyBorder="1" applyAlignment="1" applyProtection="1">
      <alignment horizontal="left" vertical="center"/>
      <protection locked="0"/>
    </xf>
    <xf numFmtId="4" fontId="4" fillId="2" borderId="5" xfId="0" applyNumberFormat="1" applyFont="1" applyFill="1" applyBorder="1" applyAlignment="1" applyProtection="1">
      <alignment horizontal="left" vertical="center"/>
      <protection locked="0"/>
    </xf>
    <xf numFmtId="4" fontId="3" fillId="0" borderId="61" xfId="0" applyNumberFormat="1" applyFont="1" applyFill="1" applyBorder="1" applyAlignment="1" applyProtection="1">
      <alignment vertical="center"/>
      <protection locked="0"/>
    </xf>
    <xf numFmtId="4" fontId="3" fillId="0" borderId="62" xfId="0" applyNumberFormat="1" applyFont="1" applyFill="1" applyBorder="1" applyAlignment="1" applyProtection="1">
      <alignment vertical="center"/>
      <protection locked="0"/>
    </xf>
    <xf numFmtId="4" fontId="3" fillId="0" borderId="44" xfId="0" applyNumberFormat="1" applyFont="1" applyFill="1" applyBorder="1" applyAlignment="1" applyProtection="1">
      <alignment vertical="center"/>
      <protection locked="0"/>
    </xf>
    <xf numFmtId="4" fontId="9" fillId="0" borderId="83" xfId="0" applyNumberFormat="1" applyFont="1" applyFill="1" applyBorder="1" applyAlignment="1" applyProtection="1">
      <alignment vertical="center"/>
      <protection locked="0"/>
    </xf>
    <xf numFmtId="4" fontId="7" fillId="0" borderId="93" xfId="0" applyNumberFormat="1" applyFont="1" applyFill="1" applyBorder="1" applyAlignment="1">
      <alignment vertical="center" wrapText="1"/>
    </xf>
    <xf numFmtId="4" fontId="7" fillId="0" borderId="83" xfId="0" applyNumberFormat="1" applyFont="1" applyFill="1" applyBorder="1" applyAlignment="1">
      <alignment vertical="center" wrapText="1"/>
    </xf>
    <xf numFmtId="4" fontId="7" fillId="0" borderId="46" xfId="0" applyNumberFormat="1" applyFont="1" applyFill="1" applyBorder="1" applyAlignment="1">
      <alignment vertical="center" wrapText="1"/>
    </xf>
    <xf numFmtId="4" fontId="9" fillId="0" borderId="61" xfId="0" applyNumberFormat="1" applyFont="1" applyFill="1" applyBorder="1" applyAlignment="1" applyProtection="1">
      <alignment vertical="center" wrapText="1"/>
      <protection locked="0"/>
    </xf>
    <xf numFmtId="4" fontId="9" fillId="0" borderId="62" xfId="0" applyNumberFormat="1" applyFont="1" applyFill="1" applyBorder="1" applyAlignment="1" applyProtection="1">
      <alignment vertical="center" wrapText="1"/>
      <protection locked="0"/>
    </xf>
    <xf numFmtId="4" fontId="9" fillId="0" borderId="44" xfId="0" applyNumberFormat="1" applyFont="1" applyFill="1" applyBorder="1" applyAlignment="1" applyProtection="1">
      <alignment vertical="center" wrapText="1"/>
      <protection locked="0"/>
    </xf>
    <xf numFmtId="4" fontId="9" fillId="0" borderId="83" xfId="0" applyNumberFormat="1" applyFont="1" applyFill="1" applyBorder="1" applyAlignment="1" applyProtection="1">
      <alignment vertical="center" wrapText="1"/>
      <protection locked="0"/>
    </xf>
    <xf numFmtId="4" fontId="9" fillId="0" borderId="46" xfId="0" applyNumberFormat="1" applyFont="1" applyFill="1" applyBorder="1" applyAlignment="1" applyProtection="1">
      <alignment vertical="center" wrapText="1"/>
      <protection locked="0"/>
    </xf>
    <xf numFmtId="4" fontId="3" fillId="0" borderId="29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30" xfId="0" applyNumberFormat="1" applyFont="1" applyFill="1" applyBorder="1" applyAlignment="1" applyProtection="1">
      <alignment vertical="center" wrapText="1"/>
      <protection locked="0"/>
    </xf>
    <xf numFmtId="4" fontId="3" fillId="0" borderId="94" xfId="0" applyNumberFormat="1" applyFont="1" applyFill="1" applyBorder="1" applyAlignment="1" applyProtection="1">
      <alignment vertical="center"/>
      <protection locked="0"/>
    </xf>
    <xf numFmtId="4" fontId="3" fillId="0" borderId="89" xfId="0" applyNumberFormat="1" applyFont="1" applyFill="1" applyBorder="1" applyAlignment="1" applyProtection="1">
      <alignment vertical="center"/>
      <protection locked="0"/>
    </xf>
    <xf numFmtId="4" fontId="3" fillId="0" borderId="67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0" borderId="92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  <protection locked="0"/>
    </xf>
    <xf numFmtId="4" fontId="4" fillId="0" borderId="2" xfId="0" applyNumberFormat="1" applyFont="1" applyFill="1" applyBorder="1" applyAlignment="1" applyProtection="1">
      <alignment vertical="center" wrapText="1"/>
      <protection locked="0"/>
    </xf>
    <xf numFmtId="4" fontId="7" fillId="0" borderId="100" xfId="0" applyNumberFormat="1" applyFont="1" applyFill="1" applyBorder="1" applyAlignment="1" applyProtection="1">
      <alignment vertical="center"/>
      <protection locked="0"/>
    </xf>
    <xf numFmtId="4" fontId="7" fillId="0" borderId="104" xfId="0" applyNumberFormat="1" applyFont="1" applyFill="1" applyBorder="1" applyAlignment="1" applyProtection="1">
      <alignment vertical="center"/>
      <protection locked="0"/>
    </xf>
    <xf numFmtId="4" fontId="7" fillId="0" borderId="50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Alignment="1">
      <alignment horizontal="left" vertical="center"/>
    </xf>
    <xf numFmtId="4" fontId="9" fillId="5" borderId="6" xfId="0" applyNumberFormat="1" applyFont="1" applyFill="1" applyBorder="1" applyAlignment="1">
      <alignment horizontal="center" vertical="center"/>
    </xf>
    <xf numFmtId="4" fontId="9" fillId="5" borderId="9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4" fillId="2" borderId="107" xfId="0" applyNumberFormat="1" applyFont="1" applyFill="1" applyBorder="1" applyAlignment="1">
      <alignment horizontal="center" vertical="center" wrapText="1"/>
    </xf>
    <xf numFmtId="4" fontId="3" fillId="2" borderId="108" xfId="0" applyNumberFormat="1" applyFont="1" applyFill="1" applyBorder="1" applyAlignment="1">
      <alignment horizontal="center" vertical="center"/>
    </xf>
    <xf numFmtId="4" fontId="3" fillId="2" borderId="96" xfId="0" applyNumberFormat="1" applyFont="1" applyFill="1" applyBorder="1" applyAlignment="1">
      <alignment horizontal="center" vertical="center"/>
    </xf>
    <xf numFmtId="4" fontId="7" fillId="0" borderId="109" xfId="0" applyNumberFormat="1" applyFont="1" applyFill="1" applyBorder="1" applyAlignment="1">
      <alignment vertical="center" wrapText="1"/>
    </xf>
    <xf numFmtId="4" fontId="7" fillId="0" borderId="44" xfId="0" applyNumberFormat="1" applyFont="1" applyFill="1" applyBorder="1" applyAlignment="1">
      <alignment vertical="center" wrapText="1"/>
    </xf>
    <xf numFmtId="4" fontId="7" fillId="0" borderId="82" xfId="0" applyNumberFormat="1" applyFont="1" applyFill="1" applyBorder="1" applyAlignment="1">
      <alignment vertical="center" wrapText="1"/>
    </xf>
    <xf numFmtId="4" fontId="3" fillId="0" borderId="100" xfId="0" applyNumberFormat="1" applyFont="1" applyFill="1" applyBorder="1" applyAlignment="1" applyProtection="1">
      <alignment vertical="center"/>
      <protection locked="0"/>
    </xf>
    <xf numFmtId="4" fontId="3" fillId="0" borderId="104" xfId="0" applyNumberFormat="1" applyFont="1" applyFill="1" applyBorder="1" applyAlignment="1" applyProtection="1">
      <alignment vertical="center"/>
      <protection locked="0"/>
    </xf>
    <xf numFmtId="4" fontId="3" fillId="0" borderId="5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 wrapText="1"/>
    </xf>
    <xf numFmtId="14" fontId="8" fillId="0" borderId="0" xfId="0" applyNumberFormat="1" applyFont="1" applyBorder="1" applyAlignment="1">
      <alignment horizontal="center" wrapText="1"/>
    </xf>
    <xf numFmtId="4" fontId="7" fillId="0" borderId="3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4" fontId="7" fillId="0" borderId="82" xfId="0" applyNumberFormat="1" applyFont="1" applyFill="1" applyBorder="1" applyAlignment="1">
      <alignment horizontal="left" vertical="center" wrapText="1"/>
    </xf>
    <xf numFmtId="4" fontId="7" fillId="0" borderId="46" xfId="0" applyNumberFormat="1" applyFont="1" applyFill="1" applyBorder="1" applyAlignment="1">
      <alignment horizontal="left" vertical="center" wrapText="1"/>
    </xf>
    <xf numFmtId="4" fontId="7" fillId="0" borderId="110" xfId="0" applyNumberFormat="1" applyFont="1" applyFill="1" applyBorder="1" applyAlignment="1">
      <alignment horizontal="left" vertical="center" wrapText="1"/>
    </xf>
    <xf numFmtId="4" fontId="9" fillId="5" borderId="88" xfId="0" applyNumberFormat="1" applyFont="1" applyFill="1" applyBorder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7">
    <cellStyle name="Dziesiętny" xfId="5" builtinId="3"/>
    <cellStyle name="Normal 3" xfId="6"/>
    <cellStyle name="Normalny" xfId="0" builtinId="0"/>
    <cellStyle name="Normalny 2" xfId="3"/>
    <cellStyle name="Normalny 3" xfId="4"/>
    <cellStyle name="Normalny_dzielnice termin spr.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67"/>
  <sheetViews>
    <sheetView tabSelected="1" workbookViewId="0">
      <selection activeCell="J29" sqref="J29"/>
    </sheetView>
  </sheetViews>
  <sheetFormatPr defaultRowHeight="15" x14ac:dyDescent="0.25"/>
  <cols>
    <col min="1" max="1" width="33.28515625" style="486" customWidth="1"/>
    <col min="2" max="2" width="21.42578125" style="486" customWidth="1"/>
    <col min="3" max="3" width="22" style="510" customWidth="1"/>
    <col min="4" max="4" width="36.140625" style="486" customWidth="1"/>
    <col min="5" max="5" width="22.28515625" style="486" customWidth="1"/>
    <col min="6" max="6" width="23.28515625" style="510" customWidth="1"/>
    <col min="7" max="7" width="19" style="485" customWidth="1"/>
    <col min="8" max="8" width="14.140625" style="485" customWidth="1"/>
    <col min="9" max="11" width="19.28515625" style="486" bestFit="1" customWidth="1"/>
    <col min="12" max="255" width="9.140625" style="486"/>
    <col min="256" max="256" width="33.28515625" style="486" customWidth="1"/>
    <col min="257" max="257" width="21.42578125" style="486" customWidth="1"/>
    <col min="258" max="258" width="22" style="486" customWidth="1"/>
    <col min="259" max="259" width="36.140625" style="486" customWidth="1"/>
    <col min="260" max="260" width="22.28515625" style="486" customWidth="1"/>
    <col min="261" max="261" width="23.28515625" style="486" customWidth="1"/>
    <col min="262" max="262" width="19" style="486" customWidth="1"/>
    <col min="263" max="263" width="14.140625" style="486" customWidth="1"/>
    <col min="264" max="264" width="16" style="486" bestFit="1" customWidth="1"/>
    <col min="265" max="267" width="19.28515625" style="486" bestFit="1" customWidth="1"/>
    <col min="268" max="511" width="9.140625" style="486"/>
    <col min="512" max="512" width="33.28515625" style="486" customWidth="1"/>
    <col min="513" max="513" width="21.42578125" style="486" customWidth="1"/>
    <col min="514" max="514" width="22" style="486" customWidth="1"/>
    <col min="515" max="515" width="36.140625" style="486" customWidth="1"/>
    <col min="516" max="516" width="22.28515625" style="486" customWidth="1"/>
    <col min="517" max="517" width="23.28515625" style="486" customWidth="1"/>
    <col min="518" max="518" width="19" style="486" customWidth="1"/>
    <col min="519" max="519" width="14.140625" style="486" customWidth="1"/>
    <col min="520" max="520" width="16" style="486" bestFit="1" customWidth="1"/>
    <col min="521" max="523" width="19.28515625" style="486" bestFit="1" customWidth="1"/>
    <col min="524" max="767" width="9.140625" style="486"/>
    <col min="768" max="768" width="33.28515625" style="486" customWidth="1"/>
    <col min="769" max="769" width="21.42578125" style="486" customWidth="1"/>
    <col min="770" max="770" width="22" style="486" customWidth="1"/>
    <col min="771" max="771" width="36.140625" style="486" customWidth="1"/>
    <col min="772" max="772" width="22.28515625" style="486" customWidth="1"/>
    <col min="773" max="773" width="23.28515625" style="486" customWidth="1"/>
    <col min="774" max="774" width="19" style="486" customWidth="1"/>
    <col min="775" max="775" width="14.140625" style="486" customWidth="1"/>
    <col min="776" max="776" width="16" style="486" bestFit="1" customWidth="1"/>
    <col min="777" max="779" width="19.28515625" style="486" bestFit="1" customWidth="1"/>
    <col min="780" max="1023" width="9.140625" style="486"/>
    <col min="1024" max="1024" width="33.28515625" style="486" customWidth="1"/>
    <col min="1025" max="1025" width="21.42578125" style="486" customWidth="1"/>
    <col min="1026" max="1026" width="22" style="486" customWidth="1"/>
    <col min="1027" max="1027" width="36.140625" style="486" customWidth="1"/>
    <col min="1028" max="1028" width="22.28515625" style="486" customWidth="1"/>
    <col min="1029" max="1029" width="23.28515625" style="486" customWidth="1"/>
    <col min="1030" max="1030" width="19" style="486" customWidth="1"/>
    <col min="1031" max="1031" width="14.140625" style="486" customWidth="1"/>
    <col min="1032" max="1032" width="16" style="486" bestFit="1" customWidth="1"/>
    <col min="1033" max="1035" width="19.28515625" style="486" bestFit="1" customWidth="1"/>
    <col min="1036" max="1279" width="9.140625" style="486"/>
    <col min="1280" max="1280" width="33.28515625" style="486" customWidth="1"/>
    <col min="1281" max="1281" width="21.42578125" style="486" customWidth="1"/>
    <col min="1282" max="1282" width="22" style="486" customWidth="1"/>
    <col min="1283" max="1283" width="36.140625" style="486" customWidth="1"/>
    <col min="1284" max="1284" width="22.28515625" style="486" customWidth="1"/>
    <col min="1285" max="1285" width="23.28515625" style="486" customWidth="1"/>
    <col min="1286" max="1286" width="19" style="486" customWidth="1"/>
    <col min="1287" max="1287" width="14.140625" style="486" customWidth="1"/>
    <col min="1288" max="1288" width="16" style="486" bestFit="1" customWidth="1"/>
    <col min="1289" max="1291" width="19.28515625" style="486" bestFit="1" customWidth="1"/>
    <col min="1292" max="1535" width="9.140625" style="486"/>
    <col min="1536" max="1536" width="33.28515625" style="486" customWidth="1"/>
    <col min="1537" max="1537" width="21.42578125" style="486" customWidth="1"/>
    <col min="1538" max="1538" width="22" style="486" customWidth="1"/>
    <col min="1539" max="1539" width="36.140625" style="486" customWidth="1"/>
    <col min="1540" max="1540" width="22.28515625" style="486" customWidth="1"/>
    <col min="1541" max="1541" width="23.28515625" style="486" customWidth="1"/>
    <col min="1542" max="1542" width="19" style="486" customWidth="1"/>
    <col min="1543" max="1543" width="14.140625" style="486" customWidth="1"/>
    <col min="1544" max="1544" width="16" style="486" bestFit="1" customWidth="1"/>
    <col min="1545" max="1547" width="19.28515625" style="486" bestFit="1" customWidth="1"/>
    <col min="1548" max="1791" width="9.140625" style="486"/>
    <col min="1792" max="1792" width="33.28515625" style="486" customWidth="1"/>
    <col min="1793" max="1793" width="21.42578125" style="486" customWidth="1"/>
    <col min="1794" max="1794" width="22" style="486" customWidth="1"/>
    <col min="1795" max="1795" width="36.140625" style="486" customWidth="1"/>
    <col min="1796" max="1796" width="22.28515625" style="486" customWidth="1"/>
    <col min="1797" max="1797" width="23.28515625" style="486" customWidth="1"/>
    <col min="1798" max="1798" width="19" style="486" customWidth="1"/>
    <col min="1799" max="1799" width="14.140625" style="486" customWidth="1"/>
    <col min="1800" max="1800" width="16" style="486" bestFit="1" customWidth="1"/>
    <col min="1801" max="1803" width="19.28515625" style="486" bestFit="1" customWidth="1"/>
    <col min="1804" max="2047" width="9.140625" style="486"/>
    <col min="2048" max="2048" width="33.28515625" style="486" customWidth="1"/>
    <col min="2049" max="2049" width="21.42578125" style="486" customWidth="1"/>
    <col min="2050" max="2050" width="22" style="486" customWidth="1"/>
    <col min="2051" max="2051" width="36.140625" style="486" customWidth="1"/>
    <col min="2052" max="2052" width="22.28515625" style="486" customWidth="1"/>
    <col min="2053" max="2053" width="23.28515625" style="486" customWidth="1"/>
    <col min="2054" max="2054" width="19" style="486" customWidth="1"/>
    <col min="2055" max="2055" width="14.140625" style="486" customWidth="1"/>
    <col min="2056" max="2056" width="16" style="486" bestFit="1" customWidth="1"/>
    <col min="2057" max="2059" width="19.28515625" style="486" bestFit="1" customWidth="1"/>
    <col min="2060" max="2303" width="9.140625" style="486"/>
    <col min="2304" max="2304" width="33.28515625" style="486" customWidth="1"/>
    <col min="2305" max="2305" width="21.42578125" style="486" customWidth="1"/>
    <col min="2306" max="2306" width="22" style="486" customWidth="1"/>
    <col min="2307" max="2307" width="36.140625" style="486" customWidth="1"/>
    <col min="2308" max="2308" width="22.28515625" style="486" customWidth="1"/>
    <col min="2309" max="2309" width="23.28515625" style="486" customWidth="1"/>
    <col min="2310" max="2310" width="19" style="486" customWidth="1"/>
    <col min="2311" max="2311" width="14.140625" style="486" customWidth="1"/>
    <col min="2312" max="2312" width="16" style="486" bestFit="1" customWidth="1"/>
    <col min="2313" max="2315" width="19.28515625" style="486" bestFit="1" customWidth="1"/>
    <col min="2316" max="2559" width="9.140625" style="486"/>
    <col min="2560" max="2560" width="33.28515625" style="486" customWidth="1"/>
    <col min="2561" max="2561" width="21.42578125" style="486" customWidth="1"/>
    <col min="2562" max="2562" width="22" style="486" customWidth="1"/>
    <col min="2563" max="2563" width="36.140625" style="486" customWidth="1"/>
    <col min="2564" max="2564" width="22.28515625" style="486" customWidth="1"/>
    <col min="2565" max="2565" width="23.28515625" style="486" customWidth="1"/>
    <col min="2566" max="2566" width="19" style="486" customWidth="1"/>
    <col min="2567" max="2567" width="14.140625" style="486" customWidth="1"/>
    <col min="2568" max="2568" width="16" style="486" bestFit="1" customWidth="1"/>
    <col min="2569" max="2571" width="19.28515625" style="486" bestFit="1" customWidth="1"/>
    <col min="2572" max="2815" width="9.140625" style="486"/>
    <col min="2816" max="2816" width="33.28515625" style="486" customWidth="1"/>
    <col min="2817" max="2817" width="21.42578125" style="486" customWidth="1"/>
    <col min="2818" max="2818" width="22" style="486" customWidth="1"/>
    <col min="2819" max="2819" width="36.140625" style="486" customWidth="1"/>
    <col min="2820" max="2820" width="22.28515625" style="486" customWidth="1"/>
    <col min="2821" max="2821" width="23.28515625" style="486" customWidth="1"/>
    <col min="2822" max="2822" width="19" style="486" customWidth="1"/>
    <col min="2823" max="2823" width="14.140625" style="486" customWidth="1"/>
    <col min="2824" max="2824" width="16" style="486" bestFit="1" customWidth="1"/>
    <col min="2825" max="2827" width="19.28515625" style="486" bestFit="1" customWidth="1"/>
    <col min="2828" max="3071" width="9.140625" style="486"/>
    <col min="3072" max="3072" width="33.28515625" style="486" customWidth="1"/>
    <col min="3073" max="3073" width="21.42578125" style="486" customWidth="1"/>
    <col min="3074" max="3074" width="22" style="486" customWidth="1"/>
    <col min="3075" max="3075" width="36.140625" style="486" customWidth="1"/>
    <col min="3076" max="3076" width="22.28515625" style="486" customWidth="1"/>
    <col min="3077" max="3077" width="23.28515625" style="486" customWidth="1"/>
    <col min="3078" max="3078" width="19" style="486" customWidth="1"/>
    <col min="3079" max="3079" width="14.140625" style="486" customWidth="1"/>
    <col min="3080" max="3080" width="16" style="486" bestFit="1" customWidth="1"/>
    <col min="3081" max="3083" width="19.28515625" style="486" bestFit="1" customWidth="1"/>
    <col min="3084" max="3327" width="9.140625" style="486"/>
    <col min="3328" max="3328" width="33.28515625" style="486" customWidth="1"/>
    <col min="3329" max="3329" width="21.42578125" style="486" customWidth="1"/>
    <col min="3330" max="3330" width="22" style="486" customWidth="1"/>
    <col min="3331" max="3331" width="36.140625" style="486" customWidth="1"/>
    <col min="3332" max="3332" width="22.28515625" style="486" customWidth="1"/>
    <col min="3333" max="3333" width="23.28515625" style="486" customWidth="1"/>
    <col min="3334" max="3334" width="19" style="486" customWidth="1"/>
    <col min="3335" max="3335" width="14.140625" style="486" customWidth="1"/>
    <col min="3336" max="3336" width="16" style="486" bestFit="1" customWidth="1"/>
    <col min="3337" max="3339" width="19.28515625" style="486" bestFit="1" customWidth="1"/>
    <col min="3340" max="3583" width="9.140625" style="486"/>
    <col min="3584" max="3584" width="33.28515625" style="486" customWidth="1"/>
    <col min="3585" max="3585" width="21.42578125" style="486" customWidth="1"/>
    <col min="3586" max="3586" width="22" style="486" customWidth="1"/>
    <col min="3587" max="3587" width="36.140625" style="486" customWidth="1"/>
    <col min="3588" max="3588" width="22.28515625" style="486" customWidth="1"/>
    <col min="3589" max="3589" width="23.28515625" style="486" customWidth="1"/>
    <col min="3590" max="3590" width="19" style="486" customWidth="1"/>
    <col min="3591" max="3591" width="14.140625" style="486" customWidth="1"/>
    <col min="3592" max="3592" width="16" style="486" bestFit="1" customWidth="1"/>
    <col min="3593" max="3595" width="19.28515625" style="486" bestFit="1" customWidth="1"/>
    <col min="3596" max="3839" width="9.140625" style="486"/>
    <col min="3840" max="3840" width="33.28515625" style="486" customWidth="1"/>
    <col min="3841" max="3841" width="21.42578125" style="486" customWidth="1"/>
    <col min="3842" max="3842" width="22" style="486" customWidth="1"/>
    <col min="3843" max="3843" width="36.140625" style="486" customWidth="1"/>
    <col min="3844" max="3844" width="22.28515625" style="486" customWidth="1"/>
    <col min="3845" max="3845" width="23.28515625" style="486" customWidth="1"/>
    <col min="3846" max="3846" width="19" style="486" customWidth="1"/>
    <col min="3847" max="3847" width="14.140625" style="486" customWidth="1"/>
    <col min="3848" max="3848" width="16" style="486" bestFit="1" customWidth="1"/>
    <col min="3849" max="3851" width="19.28515625" style="486" bestFit="1" customWidth="1"/>
    <col min="3852" max="4095" width="9.140625" style="486"/>
    <col min="4096" max="4096" width="33.28515625" style="486" customWidth="1"/>
    <col min="4097" max="4097" width="21.42578125" style="486" customWidth="1"/>
    <col min="4098" max="4098" width="22" style="486" customWidth="1"/>
    <col min="4099" max="4099" width="36.140625" style="486" customWidth="1"/>
    <col min="4100" max="4100" width="22.28515625" style="486" customWidth="1"/>
    <col min="4101" max="4101" width="23.28515625" style="486" customWidth="1"/>
    <col min="4102" max="4102" width="19" style="486" customWidth="1"/>
    <col min="4103" max="4103" width="14.140625" style="486" customWidth="1"/>
    <col min="4104" max="4104" width="16" style="486" bestFit="1" customWidth="1"/>
    <col min="4105" max="4107" width="19.28515625" style="486" bestFit="1" customWidth="1"/>
    <col min="4108" max="4351" width="9.140625" style="486"/>
    <col min="4352" max="4352" width="33.28515625" style="486" customWidth="1"/>
    <col min="4353" max="4353" width="21.42578125" style="486" customWidth="1"/>
    <col min="4354" max="4354" width="22" style="486" customWidth="1"/>
    <col min="4355" max="4355" width="36.140625" style="486" customWidth="1"/>
    <col min="4356" max="4356" width="22.28515625" style="486" customWidth="1"/>
    <col min="4357" max="4357" width="23.28515625" style="486" customWidth="1"/>
    <col min="4358" max="4358" width="19" style="486" customWidth="1"/>
    <col min="4359" max="4359" width="14.140625" style="486" customWidth="1"/>
    <col min="4360" max="4360" width="16" style="486" bestFit="1" customWidth="1"/>
    <col min="4361" max="4363" width="19.28515625" style="486" bestFit="1" customWidth="1"/>
    <col min="4364" max="4607" width="9.140625" style="486"/>
    <col min="4608" max="4608" width="33.28515625" style="486" customWidth="1"/>
    <col min="4609" max="4609" width="21.42578125" style="486" customWidth="1"/>
    <col min="4610" max="4610" width="22" style="486" customWidth="1"/>
    <col min="4611" max="4611" width="36.140625" style="486" customWidth="1"/>
    <col min="4612" max="4612" width="22.28515625" style="486" customWidth="1"/>
    <col min="4613" max="4613" width="23.28515625" style="486" customWidth="1"/>
    <col min="4614" max="4614" width="19" style="486" customWidth="1"/>
    <col min="4615" max="4615" width="14.140625" style="486" customWidth="1"/>
    <col min="4616" max="4616" width="16" style="486" bestFit="1" customWidth="1"/>
    <col min="4617" max="4619" width="19.28515625" style="486" bestFit="1" customWidth="1"/>
    <col min="4620" max="4863" width="9.140625" style="486"/>
    <col min="4864" max="4864" width="33.28515625" style="486" customWidth="1"/>
    <col min="4865" max="4865" width="21.42578125" style="486" customWidth="1"/>
    <col min="4866" max="4866" width="22" style="486" customWidth="1"/>
    <col min="4867" max="4867" width="36.140625" style="486" customWidth="1"/>
    <col min="4868" max="4868" width="22.28515625" style="486" customWidth="1"/>
    <col min="4869" max="4869" width="23.28515625" style="486" customWidth="1"/>
    <col min="4870" max="4870" width="19" style="486" customWidth="1"/>
    <col min="4871" max="4871" width="14.140625" style="486" customWidth="1"/>
    <col min="4872" max="4872" width="16" style="486" bestFit="1" customWidth="1"/>
    <col min="4873" max="4875" width="19.28515625" style="486" bestFit="1" customWidth="1"/>
    <col min="4876" max="5119" width="9.140625" style="486"/>
    <col min="5120" max="5120" width="33.28515625" style="486" customWidth="1"/>
    <col min="5121" max="5121" width="21.42578125" style="486" customWidth="1"/>
    <col min="5122" max="5122" width="22" style="486" customWidth="1"/>
    <col min="5123" max="5123" width="36.140625" style="486" customWidth="1"/>
    <col min="5124" max="5124" width="22.28515625" style="486" customWidth="1"/>
    <col min="5125" max="5125" width="23.28515625" style="486" customWidth="1"/>
    <col min="5126" max="5126" width="19" style="486" customWidth="1"/>
    <col min="5127" max="5127" width="14.140625" style="486" customWidth="1"/>
    <col min="5128" max="5128" width="16" style="486" bestFit="1" customWidth="1"/>
    <col min="5129" max="5131" width="19.28515625" style="486" bestFit="1" customWidth="1"/>
    <col min="5132" max="5375" width="9.140625" style="486"/>
    <col min="5376" max="5376" width="33.28515625" style="486" customWidth="1"/>
    <col min="5377" max="5377" width="21.42578125" style="486" customWidth="1"/>
    <col min="5378" max="5378" width="22" style="486" customWidth="1"/>
    <col min="5379" max="5379" width="36.140625" style="486" customWidth="1"/>
    <col min="5380" max="5380" width="22.28515625" style="486" customWidth="1"/>
    <col min="5381" max="5381" width="23.28515625" style="486" customWidth="1"/>
    <col min="5382" max="5382" width="19" style="486" customWidth="1"/>
    <col min="5383" max="5383" width="14.140625" style="486" customWidth="1"/>
    <col min="5384" max="5384" width="16" style="486" bestFit="1" customWidth="1"/>
    <col min="5385" max="5387" width="19.28515625" style="486" bestFit="1" customWidth="1"/>
    <col min="5388" max="5631" width="9.140625" style="486"/>
    <col min="5632" max="5632" width="33.28515625" style="486" customWidth="1"/>
    <col min="5633" max="5633" width="21.42578125" style="486" customWidth="1"/>
    <col min="5634" max="5634" width="22" style="486" customWidth="1"/>
    <col min="5635" max="5635" width="36.140625" style="486" customWidth="1"/>
    <col min="5636" max="5636" width="22.28515625" style="486" customWidth="1"/>
    <col min="5637" max="5637" width="23.28515625" style="486" customWidth="1"/>
    <col min="5638" max="5638" width="19" style="486" customWidth="1"/>
    <col min="5639" max="5639" width="14.140625" style="486" customWidth="1"/>
    <col min="5640" max="5640" width="16" style="486" bestFit="1" customWidth="1"/>
    <col min="5641" max="5643" width="19.28515625" style="486" bestFit="1" customWidth="1"/>
    <col min="5644" max="5887" width="9.140625" style="486"/>
    <col min="5888" max="5888" width="33.28515625" style="486" customWidth="1"/>
    <col min="5889" max="5889" width="21.42578125" style="486" customWidth="1"/>
    <col min="5890" max="5890" width="22" style="486" customWidth="1"/>
    <col min="5891" max="5891" width="36.140625" style="486" customWidth="1"/>
    <col min="5892" max="5892" width="22.28515625" style="486" customWidth="1"/>
    <col min="5893" max="5893" width="23.28515625" style="486" customWidth="1"/>
    <col min="5894" max="5894" width="19" style="486" customWidth="1"/>
    <col min="5895" max="5895" width="14.140625" style="486" customWidth="1"/>
    <col min="5896" max="5896" width="16" style="486" bestFit="1" customWidth="1"/>
    <col min="5897" max="5899" width="19.28515625" style="486" bestFit="1" customWidth="1"/>
    <col min="5900" max="6143" width="9.140625" style="486"/>
    <col min="6144" max="6144" width="33.28515625" style="486" customWidth="1"/>
    <col min="6145" max="6145" width="21.42578125" style="486" customWidth="1"/>
    <col min="6146" max="6146" width="22" style="486" customWidth="1"/>
    <col min="6147" max="6147" width="36.140625" style="486" customWidth="1"/>
    <col min="6148" max="6148" width="22.28515625" style="486" customWidth="1"/>
    <col min="6149" max="6149" width="23.28515625" style="486" customWidth="1"/>
    <col min="6150" max="6150" width="19" style="486" customWidth="1"/>
    <col min="6151" max="6151" width="14.140625" style="486" customWidth="1"/>
    <col min="6152" max="6152" width="16" style="486" bestFit="1" customWidth="1"/>
    <col min="6153" max="6155" width="19.28515625" style="486" bestFit="1" customWidth="1"/>
    <col min="6156" max="6399" width="9.140625" style="486"/>
    <col min="6400" max="6400" width="33.28515625" style="486" customWidth="1"/>
    <col min="6401" max="6401" width="21.42578125" style="486" customWidth="1"/>
    <col min="6402" max="6402" width="22" style="486" customWidth="1"/>
    <col min="6403" max="6403" width="36.140625" style="486" customWidth="1"/>
    <col min="6404" max="6404" width="22.28515625" style="486" customWidth="1"/>
    <col min="6405" max="6405" width="23.28515625" style="486" customWidth="1"/>
    <col min="6406" max="6406" width="19" style="486" customWidth="1"/>
    <col min="6407" max="6407" width="14.140625" style="486" customWidth="1"/>
    <col min="6408" max="6408" width="16" style="486" bestFit="1" customWidth="1"/>
    <col min="6409" max="6411" width="19.28515625" style="486" bestFit="1" customWidth="1"/>
    <col min="6412" max="6655" width="9.140625" style="486"/>
    <col min="6656" max="6656" width="33.28515625" style="486" customWidth="1"/>
    <col min="6657" max="6657" width="21.42578125" style="486" customWidth="1"/>
    <col min="6658" max="6658" width="22" style="486" customWidth="1"/>
    <col min="6659" max="6659" width="36.140625" style="486" customWidth="1"/>
    <col min="6660" max="6660" width="22.28515625" style="486" customWidth="1"/>
    <col min="6661" max="6661" width="23.28515625" style="486" customWidth="1"/>
    <col min="6662" max="6662" width="19" style="486" customWidth="1"/>
    <col min="6663" max="6663" width="14.140625" style="486" customWidth="1"/>
    <col min="6664" max="6664" width="16" style="486" bestFit="1" customWidth="1"/>
    <col min="6665" max="6667" width="19.28515625" style="486" bestFit="1" customWidth="1"/>
    <col min="6668" max="6911" width="9.140625" style="486"/>
    <col min="6912" max="6912" width="33.28515625" style="486" customWidth="1"/>
    <col min="6913" max="6913" width="21.42578125" style="486" customWidth="1"/>
    <col min="6914" max="6914" width="22" style="486" customWidth="1"/>
    <col min="6915" max="6915" width="36.140625" style="486" customWidth="1"/>
    <col min="6916" max="6916" width="22.28515625" style="486" customWidth="1"/>
    <col min="6917" max="6917" width="23.28515625" style="486" customWidth="1"/>
    <col min="6918" max="6918" width="19" style="486" customWidth="1"/>
    <col min="6919" max="6919" width="14.140625" style="486" customWidth="1"/>
    <col min="6920" max="6920" width="16" style="486" bestFit="1" customWidth="1"/>
    <col min="6921" max="6923" width="19.28515625" style="486" bestFit="1" customWidth="1"/>
    <col min="6924" max="7167" width="9.140625" style="486"/>
    <col min="7168" max="7168" width="33.28515625" style="486" customWidth="1"/>
    <col min="7169" max="7169" width="21.42578125" style="486" customWidth="1"/>
    <col min="7170" max="7170" width="22" style="486" customWidth="1"/>
    <col min="7171" max="7171" width="36.140625" style="486" customWidth="1"/>
    <col min="7172" max="7172" width="22.28515625" style="486" customWidth="1"/>
    <col min="7173" max="7173" width="23.28515625" style="486" customWidth="1"/>
    <col min="7174" max="7174" width="19" style="486" customWidth="1"/>
    <col min="7175" max="7175" width="14.140625" style="486" customWidth="1"/>
    <col min="7176" max="7176" width="16" style="486" bestFit="1" customWidth="1"/>
    <col min="7177" max="7179" width="19.28515625" style="486" bestFit="1" customWidth="1"/>
    <col min="7180" max="7423" width="9.140625" style="486"/>
    <col min="7424" max="7424" width="33.28515625" style="486" customWidth="1"/>
    <col min="7425" max="7425" width="21.42578125" style="486" customWidth="1"/>
    <col min="7426" max="7426" width="22" style="486" customWidth="1"/>
    <col min="7427" max="7427" width="36.140625" style="486" customWidth="1"/>
    <col min="7428" max="7428" width="22.28515625" style="486" customWidth="1"/>
    <col min="7429" max="7429" width="23.28515625" style="486" customWidth="1"/>
    <col min="7430" max="7430" width="19" style="486" customWidth="1"/>
    <col min="7431" max="7431" width="14.140625" style="486" customWidth="1"/>
    <col min="7432" max="7432" width="16" style="486" bestFit="1" customWidth="1"/>
    <col min="7433" max="7435" width="19.28515625" style="486" bestFit="1" customWidth="1"/>
    <col min="7436" max="7679" width="9.140625" style="486"/>
    <col min="7680" max="7680" width="33.28515625" style="486" customWidth="1"/>
    <col min="7681" max="7681" width="21.42578125" style="486" customWidth="1"/>
    <col min="7682" max="7682" width="22" style="486" customWidth="1"/>
    <col min="7683" max="7683" width="36.140625" style="486" customWidth="1"/>
    <col min="7684" max="7684" width="22.28515625" style="486" customWidth="1"/>
    <col min="7685" max="7685" width="23.28515625" style="486" customWidth="1"/>
    <col min="7686" max="7686" width="19" style="486" customWidth="1"/>
    <col min="7687" max="7687" width="14.140625" style="486" customWidth="1"/>
    <col min="7688" max="7688" width="16" style="486" bestFit="1" customWidth="1"/>
    <col min="7689" max="7691" width="19.28515625" style="486" bestFit="1" customWidth="1"/>
    <col min="7692" max="7935" width="9.140625" style="486"/>
    <col min="7936" max="7936" width="33.28515625" style="486" customWidth="1"/>
    <col min="7937" max="7937" width="21.42578125" style="486" customWidth="1"/>
    <col min="7938" max="7938" width="22" style="486" customWidth="1"/>
    <col min="7939" max="7939" width="36.140625" style="486" customWidth="1"/>
    <col min="7940" max="7940" width="22.28515625" style="486" customWidth="1"/>
    <col min="7941" max="7941" width="23.28515625" style="486" customWidth="1"/>
    <col min="7942" max="7942" width="19" style="486" customWidth="1"/>
    <col min="7943" max="7943" width="14.140625" style="486" customWidth="1"/>
    <col min="7944" max="7944" width="16" style="486" bestFit="1" customWidth="1"/>
    <col min="7945" max="7947" width="19.28515625" style="486" bestFit="1" customWidth="1"/>
    <col min="7948" max="8191" width="9.140625" style="486"/>
    <col min="8192" max="8192" width="33.28515625" style="486" customWidth="1"/>
    <col min="8193" max="8193" width="21.42578125" style="486" customWidth="1"/>
    <col min="8194" max="8194" width="22" style="486" customWidth="1"/>
    <col min="8195" max="8195" width="36.140625" style="486" customWidth="1"/>
    <col min="8196" max="8196" width="22.28515625" style="486" customWidth="1"/>
    <col min="8197" max="8197" width="23.28515625" style="486" customWidth="1"/>
    <col min="8198" max="8198" width="19" style="486" customWidth="1"/>
    <col min="8199" max="8199" width="14.140625" style="486" customWidth="1"/>
    <col min="8200" max="8200" width="16" style="486" bestFit="1" customWidth="1"/>
    <col min="8201" max="8203" width="19.28515625" style="486" bestFit="1" customWidth="1"/>
    <col min="8204" max="8447" width="9.140625" style="486"/>
    <col min="8448" max="8448" width="33.28515625" style="486" customWidth="1"/>
    <col min="8449" max="8449" width="21.42578125" style="486" customWidth="1"/>
    <col min="8450" max="8450" width="22" style="486" customWidth="1"/>
    <col min="8451" max="8451" width="36.140625" style="486" customWidth="1"/>
    <col min="8452" max="8452" width="22.28515625" style="486" customWidth="1"/>
    <col min="8453" max="8453" width="23.28515625" style="486" customWidth="1"/>
    <col min="8454" max="8454" width="19" style="486" customWidth="1"/>
    <col min="8455" max="8455" width="14.140625" style="486" customWidth="1"/>
    <col min="8456" max="8456" width="16" style="486" bestFit="1" customWidth="1"/>
    <col min="8457" max="8459" width="19.28515625" style="486" bestFit="1" customWidth="1"/>
    <col min="8460" max="8703" width="9.140625" style="486"/>
    <col min="8704" max="8704" width="33.28515625" style="486" customWidth="1"/>
    <col min="8705" max="8705" width="21.42578125" style="486" customWidth="1"/>
    <col min="8706" max="8706" width="22" style="486" customWidth="1"/>
    <col min="8707" max="8707" width="36.140625" style="486" customWidth="1"/>
    <col min="8708" max="8708" width="22.28515625" style="486" customWidth="1"/>
    <col min="8709" max="8709" width="23.28515625" style="486" customWidth="1"/>
    <col min="8710" max="8710" width="19" style="486" customWidth="1"/>
    <col min="8711" max="8711" width="14.140625" style="486" customWidth="1"/>
    <col min="8712" max="8712" width="16" style="486" bestFit="1" customWidth="1"/>
    <col min="8713" max="8715" width="19.28515625" style="486" bestFit="1" customWidth="1"/>
    <col min="8716" max="8959" width="9.140625" style="486"/>
    <col min="8960" max="8960" width="33.28515625" style="486" customWidth="1"/>
    <col min="8961" max="8961" width="21.42578125" style="486" customWidth="1"/>
    <col min="8962" max="8962" width="22" style="486" customWidth="1"/>
    <col min="8963" max="8963" width="36.140625" style="486" customWidth="1"/>
    <col min="8964" max="8964" width="22.28515625" style="486" customWidth="1"/>
    <col min="8965" max="8965" width="23.28515625" style="486" customWidth="1"/>
    <col min="8966" max="8966" width="19" style="486" customWidth="1"/>
    <col min="8967" max="8967" width="14.140625" style="486" customWidth="1"/>
    <col min="8968" max="8968" width="16" style="486" bestFit="1" customWidth="1"/>
    <col min="8969" max="8971" width="19.28515625" style="486" bestFit="1" customWidth="1"/>
    <col min="8972" max="9215" width="9.140625" style="486"/>
    <col min="9216" max="9216" width="33.28515625" style="486" customWidth="1"/>
    <col min="9217" max="9217" width="21.42578125" style="486" customWidth="1"/>
    <col min="9218" max="9218" width="22" style="486" customWidth="1"/>
    <col min="9219" max="9219" width="36.140625" style="486" customWidth="1"/>
    <col min="9220" max="9220" width="22.28515625" style="486" customWidth="1"/>
    <col min="9221" max="9221" width="23.28515625" style="486" customWidth="1"/>
    <col min="9222" max="9222" width="19" style="486" customWidth="1"/>
    <col min="9223" max="9223" width="14.140625" style="486" customWidth="1"/>
    <col min="9224" max="9224" width="16" style="486" bestFit="1" customWidth="1"/>
    <col min="9225" max="9227" width="19.28515625" style="486" bestFit="1" customWidth="1"/>
    <col min="9228" max="9471" width="9.140625" style="486"/>
    <col min="9472" max="9472" width="33.28515625" style="486" customWidth="1"/>
    <col min="9473" max="9473" width="21.42578125" style="486" customWidth="1"/>
    <col min="9474" max="9474" width="22" style="486" customWidth="1"/>
    <col min="9475" max="9475" width="36.140625" style="486" customWidth="1"/>
    <col min="9476" max="9476" width="22.28515625" style="486" customWidth="1"/>
    <col min="9477" max="9477" width="23.28515625" style="486" customWidth="1"/>
    <col min="9478" max="9478" width="19" style="486" customWidth="1"/>
    <col min="9479" max="9479" width="14.140625" style="486" customWidth="1"/>
    <col min="9480" max="9480" width="16" style="486" bestFit="1" customWidth="1"/>
    <col min="9481" max="9483" width="19.28515625" style="486" bestFit="1" customWidth="1"/>
    <col min="9484" max="9727" width="9.140625" style="486"/>
    <col min="9728" max="9728" width="33.28515625" style="486" customWidth="1"/>
    <col min="9729" max="9729" width="21.42578125" style="486" customWidth="1"/>
    <col min="9730" max="9730" width="22" style="486" customWidth="1"/>
    <col min="9731" max="9731" width="36.140625" style="486" customWidth="1"/>
    <col min="9732" max="9732" width="22.28515625" style="486" customWidth="1"/>
    <col min="9733" max="9733" width="23.28515625" style="486" customWidth="1"/>
    <col min="9734" max="9734" width="19" style="486" customWidth="1"/>
    <col min="9735" max="9735" width="14.140625" style="486" customWidth="1"/>
    <col min="9736" max="9736" width="16" style="486" bestFit="1" customWidth="1"/>
    <col min="9737" max="9739" width="19.28515625" style="486" bestFit="1" customWidth="1"/>
    <col min="9740" max="9983" width="9.140625" style="486"/>
    <col min="9984" max="9984" width="33.28515625" style="486" customWidth="1"/>
    <col min="9985" max="9985" width="21.42578125" style="486" customWidth="1"/>
    <col min="9986" max="9986" width="22" style="486" customWidth="1"/>
    <col min="9987" max="9987" width="36.140625" style="486" customWidth="1"/>
    <col min="9988" max="9988" width="22.28515625" style="486" customWidth="1"/>
    <col min="9989" max="9989" width="23.28515625" style="486" customWidth="1"/>
    <col min="9990" max="9990" width="19" style="486" customWidth="1"/>
    <col min="9991" max="9991" width="14.140625" style="486" customWidth="1"/>
    <col min="9992" max="9992" width="16" style="486" bestFit="1" customWidth="1"/>
    <col min="9993" max="9995" width="19.28515625" style="486" bestFit="1" customWidth="1"/>
    <col min="9996" max="10239" width="9.140625" style="486"/>
    <col min="10240" max="10240" width="33.28515625" style="486" customWidth="1"/>
    <col min="10241" max="10241" width="21.42578125" style="486" customWidth="1"/>
    <col min="10242" max="10242" width="22" style="486" customWidth="1"/>
    <col min="10243" max="10243" width="36.140625" style="486" customWidth="1"/>
    <col min="10244" max="10244" width="22.28515625" style="486" customWidth="1"/>
    <col min="10245" max="10245" width="23.28515625" style="486" customWidth="1"/>
    <col min="10246" max="10246" width="19" style="486" customWidth="1"/>
    <col min="10247" max="10247" width="14.140625" style="486" customWidth="1"/>
    <col min="10248" max="10248" width="16" style="486" bestFit="1" customWidth="1"/>
    <col min="10249" max="10251" width="19.28515625" style="486" bestFit="1" customWidth="1"/>
    <col min="10252" max="10495" width="9.140625" style="486"/>
    <col min="10496" max="10496" width="33.28515625" style="486" customWidth="1"/>
    <col min="10497" max="10497" width="21.42578125" style="486" customWidth="1"/>
    <col min="10498" max="10498" width="22" style="486" customWidth="1"/>
    <col min="10499" max="10499" width="36.140625" style="486" customWidth="1"/>
    <col min="10500" max="10500" width="22.28515625" style="486" customWidth="1"/>
    <col min="10501" max="10501" width="23.28515625" style="486" customWidth="1"/>
    <col min="10502" max="10502" width="19" style="486" customWidth="1"/>
    <col min="10503" max="10503" width="14.140625" style="486" customWidth="1"/>
    <col min="10504" max="10504" width="16" style="486" bestFit="1" customWidth="1"/>
    <col min="10505" max="10507" width="19.28515625" style="486" bestFit="1" customWidth="1"/>
    <col min="10508" max="10751" width="9.140625" style="486"/>
    <col min="10752" max="10752" width="33.28515625" style="486" customWidth="1"/>
    <col min="10753" max="10753" width="21.42578125" style="486" customWidth="1"/>
    <col min="10754" max="10754" width="22" style="486" customWidth="1"/>
    <col min="10755" max="10755" width="36.140625" style="486" customWidth="1"/>
    <col min="10756" max="10756" width="22.28515625" style="486" customWidth="1"/>
    <col min="10757" max="10757" width="23.28515625" style="486" customWidth="1"/>
    <col min="10758" max="10758" width="19" style="486" customWidth="1"/>
    <col min="10759" max="10759" width="14.140625" style="486" customWidth="1"/>
    <col min="10760" max="10760" width="16" style="486" bestFit="1" customWidth="1"/>
    <col min="10761" max="10763" width="19.28515625" style="486" bestFit="1" customWidth="1"/>
    <col min="10764" max="11007" width="9.140625" style="486"/>
    <col min="11008" max="11008" width="33.28515625" style="486" customWidth="1"/>
    <col min="11009" max="11009" width="21.42578125" style="486" customWidth="1"/>
    <col min="11010" max="11010" width="22" style="486" customWidth="1"/>
    <col min="11011" max="11011" width="36.140625" style="486" customWidth="1"/>
    <col min="11012" max="11012" width="22.28515625" style="486" customWidth="1"/>
    <col min="11013" max="11013" width="23.28515625" style="486" customWidth="1"/>
    <col min="11014" max="11014" width="19" style="486" customWidth="1"/>
    <col min="11015" max="11015" width="14.140625" style="486" customWidth="1"/>
    <col min="11016" max="11016" width="16" style="486" bestFit="1" customWidth="1"/>
    <col min="11017" max="11019" width="19.28515625" style="486" bestFit="1" customWidth="1"/>
    <col min="11020" max="11263" width="9.140625" style="486"/>
    <col min="11264" max="11264" width="33.28515625" style="486" customWidth="1"/>
    <col min="11265" max="11265" width="21.42578125" style="486" customWidth="1"/>
    <col min="11266" max="11266" width="22" style="486" customWidth="1"/>
    <col min="11267" max="11267" width="36.140625" style="486" customWidth="1"/>
    <col min="11268" max="11268" width="22.28515625" style="486" customWidth="1"/>
    <col min="11269" max="11269" width="23.28515625" style="486" customWidth="1"/>
    <col min="11270" max="11270" width="19" style="486" customWidth="1"/>
    <col min="11271" max="11271" width="14.140625" style="486" customWidth="1"/>
    <col min="11272" max="11272" width="16" style="486" bestFit="1" customWidth="1"/>
    <col min="11273" max="11275" width="19.28515625" style="486" bestFit="1" customWidth="1"/>
    <col min="11276" max="11519" width="9.140625" style="486"/>
    <col min="11520" max="11520" width="33.28515625" style="486" customWidth="1"/>
    <col min="11521" max="11521" width="21.42578125" style="486" customWidth="1"/>
    <col min="11522" max="11522" width="22" style="486" customWidth="1"/>
    <col min="11523" max="11523" width="36.140625" style="486" customWidth="1"/>
    <col min="11524" max="11524" width="22.28515625" style="486" customWidth="1"/>
    <col min="11525" max="11525" width="23.28515625" style="486" customWidth="1"/>
    <col min="11526" max="11526" width="19" style="486" customWidth="1"/>
    <col min="11527" max="11527" width="14.140625" style="486" customWidth="1"/>
    <col min="11528" max="11528" width="16" style="486" bestFit="1" customWidth="1"/>
    <col min="11529" max="11531" width="19.28515625" style="486" bestFit="1" customWidth="1"/>
    <col min="11532" max="11775" width="9.140625" style="486"/>
    <col min="11776" max="11776" width="33.28515625" style="486" customWidth="1"/>
    <col min="11777" max="11777" width="21.42578125" style="486" customWidth="1"/>
    <col min="11778" max="11778" width="22" style="486" customWidth="1"/>
    <col min="11779" max="11779" width="36.140625" style="486" customWidth="1"/>
    <col min="11780" max="11780" width="22.28515625" style="486" customWidth="1"/>
    <col min="11781" max="11781" width="23.28515625" style="486" customWidth="1"/>
    <col min="11782" max="11782" width="19" style="486" customWidth="1"/>
    <col min="11783" max="11783" width="14.140625" style="486" customWidth="1"/>
    <col min="11784" max="11784" width="16" style="486" bestFit="1" customWidth="1"/>
    <col min="11785" max="11787" width="19.28515625" style="486" bestFit="1" customWidth="1"/>
    <col min="11788" max="12031" width="9.140625" style="486"/>
    <col min="12032" max="12032" width="33.28515625" style="486" customWidth="1"/>
    <col min="12033" max="12033" width="21.42578125" style="486" customWidth="1"/>
    <col min="12034" max="12034" width="22" style="486" customWidth="1"/>
    <col min="12035" max="12035" width="36.140625" style="486" customWidth="1"/>
    <col min="12036" max="12036" width="22.28515625" style="486" customWidth="1"/>
    <col min="12037" max="12037" width="23.28515625" style="486" customWidth="1"/>
    <col min="12038" max="12038" width="19" style="486" customWidth="1"/>
    <col min="12039" max="12039" width="14.140625" style="486" customWidth="1"/>
    <col min="12040" max="12040" width="16" style="486" bestFit="1" customWidth="1"/>
    <col min="12041" max="12043" width="19.28515625" style="486" bestFit="1" customWidth="1"/>
    <col min="12044" max="12287" width="9.140625" style="486"/>
    <col min="12288" max="12288" width="33.28515625" style="486" customWidth="1"/>
    <col min="12289" max="12289" width="21.42578125" style="486" customWidth="1"/>
    <col min="12290" max="12290" width="22" style="486" customWidth="1"/>
    <col min="12291" max="12291" width="36.140625" style="486" customWidth="1"/>
    <col min="12292" max="12292" width="22.28515625" style="486" customWidth="1"/>
    <col min="12293" max="12293" width="23.28515625" style="486" customWidth="1"/>
    <col min="12294" max="12294" width="19" style="486" customWidth="1"/>
    <col min="12295" max="12295" width="14.140625" style="486" customWidth="1"/>
    <col min="12296" max="12296" width="16" style="486" bestFit="1" customWidth="1"/>
    <col min="12297" max="12299" width="19.28515625" style="486" bestFit="1" customWidth="1"/>
    <col min="12300" max="12543" width="9.140625" style="486"/>
    <col min="12544" max="12544" width="33.28515625" style="486" customWidth="1"/>
    <col min="12545" max="12545" width="21.42578125" style="486" customWidth="1"/>
    <col min="12546" max="12546" width="22" style="486" customWidth="1"/>
    <col min="12547" max="12547" width="36.140625" style="486" customWidth="1"/>
    <col min="12548" max="12548" width="22.28515625" style="486" customWidth="1"/>
    <col min="12549" max="12549" width="23.28515625" style="486" customWidth="1"/>
    <col min="12550" max="12550" width="19" style="486" customWidth="1"/>
    <col min="12551" max="12551" width="14.140625" style="486" customWidth="1"/>
    <col min="12552" max="12552" width="16" style="486" bestFit="1" customWidth="1"/>
    <col min="12553" max="12555" width="19.28515625" style="486" bestFit="1" customWidth="1"/>
    <col min="12556" max="12799" width="9.140625" style="486"/>
    <col min="12800" max="12800" width="33.28515625" style="486" customWidth="1"/>
    <col min="12801" max="12801" width="21.42578125" style="486" customWidth="1"/>
    <col min="12802" max="12802" width="22" style="486" customWidth="1"/>
    <col min="12803" max="12803" width="36.140625" style="486" customWidth="1"/>
    <col min="12804" max="12804" width="22.28515625" style="486" customWidth="1"/>
    <col min="12805" max="12805" width="23.28515625" style="486" customWidth="1"/>
    <col min="12806" max="12806" width="19" style="486" customWidth="1"/>
    <col min="12807" max="12807" width="14.140625" style="486" customWidth="1"/>
    <col min="12808" max="12808" width="16" style="486" bestFit="1" customWidth="1"/>
    <col min="12809" max="12811" width="19.28515625" style="486" bestFit="1" customWidth="1"/>
    <col min="12812" max="13055" width="9.140625" style="486"/>
    <col min="13056" max="13056" width="33.28515625" style="486" customWidth="1"/>
    <col min="13057" max="13057" width="21.42578125" style="486" customWidth="1"/>
    <col min="13058" max="13058" width="22" style="486" customWidth="1"/>
    <col min="13059" max="13059" width="36.140625" style="486" customWidth="1"/>
    <col min="13060" max="13060" width="22.28515625" style="486" customWidth="1"/>
    <col min="13061" max="13061" width="23.28515625" style="486" customWidth="1"/>
    <col min="13062" max="13062" width="19" style="486" customWidth="1"/>
    <col min="13063" max="13063" width="14.140625" style="486" customWidth="1"/>
    <col min="13064" max="13064" width="16" style="486" bestFit="1" customWidth="1"/>
    <col min="13065" max="13067" width="19.28515625" style="486" bestFit="1" customWidth="1"/>
    <col min="13068" max="13311" width="9.140625" style="486"/>
    <col min="13312" max="13312" width="33.28515625" style="486" customWidth="1"/>
    <col min="13313" max="13313" width="21.42578125" style="486" customWidth="1"/>
    <col min="13314" max="13314" width="22" style="486" customWidth="1"/>
    <col min="13315" max="13315" width="36.140625" style="486" customWidth="1"/>
    <col min="13316" max="13316" width="22.28515625" style="486" customWidth="1"/>
    <col min="13317" max="13317" width="23.28515625" style="486" customWidth="1"/>
    <col min="13318" max="13318" width="19" style="486" customWidth="1"/>
    <col min="13319" max="13319" width="14.140625" style="486" customWidth="1"/>
    <col min="13320" max="13320" width="16" style="486" bestFit="1" customWidth="1"/>
    <col min="13321" max="13323" width="19.28515625" style="486" bestFit="1" customWidth="1"/>
    <col min="13324" max="13567" width="9.140625" style="486"/>
    <col min="13568" max="13568" width="33.28515625" style="486" customWidth="1"/>
    <col min="13569" max="13569" width="21.42578125" style="486" customWidth="1"/>
    <col min="13570" max="13570" width="22" style="486" customWidth="1"/>
    <col min="13571" max="13571" width="36.140625" style="486" customWidth="1"/>
    <col min="13572" max="13572" width="22.28515625" style="486" customWidth="1"/>
    <col min="13573" max="13573" width="23.28515625" style="486" customWidth="1"/>
    <col min="13574" max="13574" width="19" style="486" customWidth="1"/>
    <col min="13575" max="13575" width="14.140625" style="486" customWidth="1"/>
    <col min="13576" max="13576" width="16" style="486" bestFit="1" customWidth="1"/>
    <col min="13577" max="13579" width="19.28515625" style="486" bestFit="1" customWidth="1"/>
    <col min="13580" max="13823" width="9.140625" style="486"/>
    <col min="13824" max="13824" width="33.28515625" style="486" customWidth="1"/>
    <col min="13825" max="13825" width="21.42578125" style="486" customWidth="1"/>
    <col min="13826" max="13826" width="22" style="486" customWidth="1"/>
    <col min="13827" max="13827" width="36.140625" style="486" customWidth="1"/>
    <col min="13828" max="13828" width="22.28515625" style="486" customWidth="1"/>
    <col min="13829" max="13829" width="23.28515625" style="486" customWidth="1"/>
    <col min="13830" max="13830" width="19" style="486" customWidth="1"/>
    <col min="13831" max="13831" width="14.140625" style="486" customWidth="1"/>
    <col min="13832" max="13832" width="16" style="486" bestFit="1" customWidth="1"/>
    <col min="13833" max="13835" width="19.28515625" style="486" bestFit="1" customWidth="1"/>
    <col min="13836" max="14079" width="9.140625" style="486"/>
    <col min="14080" max="14080" width="33.28515625" style="486" customWidth="1"/>
    <col min="14081" max="14081" width="21.42578125" style="486" customWidth="1"/>
    <col min="14082" max="14082" width="22" style="486" customWidth="1"/>
    <col min="14083" max="14083" width="36.140625" style="486" customWidth="1"/>
    <col min="14084" max="14084" width="22.28515625" style="486" customWidth="1"/>
    <col min="14085" max="14085" width="23.28515625" style="486" customWidth="1"/>
    <col min="14086" max="14086" width="19" style="486" customWidth="1"/>
    <col min="14087" max="14087" width="14.140625" style="486" customWidth="1"/>
    <col min="14088" max="14088" width="16" style="486" bestFit="1" customWidth="1"/>
    <col min="14089" max="14091" width="19.28515625" style="486" bestFit="1" customWidth="1"/>
    <col min="14092" max="14335" width="9.140625" style="486"/>
    <col min="14336" max="14336" width="33.28515625" style="486" customWidth="1"/>
    <col min="14337" max="14337" width="21.42578125" style="486" customWidth="1"/>
    <col min="14338" max="14338" width="22" style="486" customWidth="1"/>
    <col min="14339" max="14339" width="36.140625" style="486" customWidth="1"/>
    <col min="14340" max="14340" width="22.28515625" style="486" customWidth="1"/>
    <col min="14341" max="14341" width="23.28515625" style="486" customWidth="1"/>
    <col min="14342" max="14342" width="19" style="486" customWidth="1"/>
    <col min="14343" max="14343" width="14.140625" style="486" customWidth="1"/>
    <col min="14344" max="14344" width="16" style="486" bestFit="1" customWidth="1"/>
    <col min="14345" max="14347" width="19.28515625" style="486" bestFit="1" customWidth="1"/>
    <col min="14348" max="14591" width="9.140625" style="486"/>
    <col min="14592" max="14592" width="33.28515625" style="486" customWidth="1"/>
    <col min="14593" max="14593" width="21.42578125" style="486" customWidth="1"/>
    <col min="14594" max="14594" width="22" style="486" customWidth="1"/>
    <col min="14595" max="14595" width="36.140625" style="486" customWidth="1"/>
    <col min="14596" max="14596" width="22.28515625" style="486" customWidth="1"/>
    <col min="14597" max="14597" width="23.28515625" style="486" customWidth="1"/>
    <col min="14598" max="14598" width="19" style="486" customWidth="1"/>
    <col min="14599" max="14599" width="14.140625" style="486" customWidth="1"/>
    <col min="14600" max="14600" width="16" style="486" bestFit="1" customWidth="1"/>
    <col min="14601" max="14603" width="19.28515625" style="486" bestFit="1" customWidth="1"/>
    <col min="14604" max="14847" width="9.140625" style="486"/>
    <col min="14848" max="14848" width="33.28515625" style="486" customWidth="1"/>
    <col min="14849" max="14849" width="21.42578125" style="486" customWidth="1"/>
    <col min="14850" max="14850" width="22" style="486" customWidth="1"/>
    <col min="14851" max="14851" width="36.140625" style="486" customWidth="1"/>
    <col min="14852" max="14852" width="22.28515625" style="486" customWidth="1"/>
    <col min="14853" max="14853" width="23.28515625" style="486" customWidth="1"/>
    <col min="14854" max="14854" width="19" style="486" customWidth="1"/>
    <col min="14855" max="14855" width="14.140625" style="486" customWidth="1"/>
    <col min="14856" max="14856" width="16" style="486" bestFit="1" customWidth="1"/>
    <col min="14857" max="14859" width="19.28515625" style="486" bestFit="1" customWidth="1"/>
    <col min="14860" max="15103" width="9.140625" style="486"/>
    <col min="15104" max="15104" width="33.28515625" style="486" customWidth="1"/>
    <col min="15105" max="15105" width="21.42578125" style="486" customWidth="1"/>
    <col min="15106" max="15106" width="22" style="486" customWidth="1"/>
    <col min="15107" max="15107" width="36.140625" style="486" customWidth="1"/>
    <col min="15108" max="15108" width="22.28515625" style="486" customWidth="1"/>
    <col min="15109" max="15109" width="23.28515625" style="486" customWidth="1"/>
    <col min="15110" max="15110" width="19" style="486" customWidth="1"/>
    <col min="15111" max="15111" width="14.140625" style="486" customWidth="1"/>
    <col min="15112" max="15112" width="16" style="486" bestFit="1" customWidth="1"/>
    <col min="15113" max="15115" width="19.28515625" style="486" bestFit="1" customWidth="1"/>
    <col min="15116" max="15359" width="9.140625" style="486"/>
    <col min="15360" max="15360" width="33.28515625" style="486" customWidth="1"/>
    <col min="15361" max="15361" width="21.42578125" style="486" customWidth="1"/>
    <col min="15362" max="15362" width="22" style="486" customWidth="1"/>
    <col min="15363" max="15363" width="36.140625" style="486" customWidth="1"/>
    <col min="15364" max="15364" width="22.28515625" style="486" customWidth="1"/>
    <col min="15365" max="15365" width="23.28515625" style="486" customWidth="1"/>
    <col min="15366" max="15366" width="19" style="486" customWidth="1"/>
    <col min="15367" max="15367" width="14.140625" style="486" customWidth="1"/>
    <col min="15368" max="15368" width="16" style="486" bestFit="1" customWidth="1"/>
    <col min="15369" max="15371" width="19.28515625" style="486" bestFit="1" customWidth="1"/>
    <col min="15372" max="15615" width="9.140625" style="486"/>
    <col min="15616" max="15616" width="33.28515625" style="486" customWidth="1"/>
    <col min="15617" max="15617" width="21.42578125" style="486" customWidth="1"/>
    <col min="15618" max="15618" width="22" style="486" customWidth="1"/>
    <col min="15619" max="15619" width="36.140625" style="486" customWidth="1"/>
    <col min="15620" max="15620" width="22.28515625" style="486" customWidth="1"/>
    <col min="15621" max="15621" width="23.28515625" style="486" customWidth="1"/>
    <col min="15622" max="15622" width="19" style="486" customWidth="1"/>
    <col min="15623" max="15623" width="14.140625" style="486" customWidth="1"/>
    <col min="15624" max="15624" width="16" style="486" bestFit="1" customWidth="1"/>
    <col min="15625" max="15627" width="19.28515625" style="486" bestFit="1" customWidth="1"/>
    <col min="15628" max="15871" width="9.140625" style="486"/>
    <col min="15872" max="15872" width="33.28515625" style="486" customWidth="1"/>
    <col min="15873" max="15873" width="21.42578125" style="486" customWidth="1"/>
    <col min="15874" max="15874" width="22" style="486" customWidth="1"/>
    <col min="15875" max="15875" width="36.140625" style="486" customWidth="1"/>
    <col min="15876" max="15876" width="22.28515625" style="486" customWidth="1"/>
    <col min="15877" max="15877" width="23.28515625" style="486" customWidth="1"/>
    <col min="15878" max="15878" width="19" style="486" customWidth="1"/>
    <col min="15879" max="15879" width="14.140625" style="486" customWidth="1"/>
    <col min="15880" max="15880" width="16" style="486" bestFit="1" customWidth="1"/>
    <col min="15881" max="15883" width="19.28515625" style="486" bestFit="1" customWidth="1"/>
    <col min="15884" max="16127" width="9.140625" style="486"/>
    <col min="16128" max="16128" width="33.28515625" style="486" customWidth="1"/>
    <col min="16129" max="16129" width="21.42578125" style="486" customWidth="1"/>
    <col min="16130" max="16130" width="22" style="486" customWidth="1"/>
    <col min="16131" max="16131" width="36.140625" style="486" customWidth="1"/>
    <col min="16132" max="16132" width="22.28515625" style="486" customWidth="1"/>
    <col min="16133" max="16133" width="23.28515625" style="486" customWidth="1"/>
    <col min="16134" max="16134" width="19" style="486" customWidth="1"/>
    <col min="16135" max="16135" width="14.140625" style="486" customWidth="1"/>
    <col min="16136" max="16136" width="16" style="486" bestFit="1" customWidth="1"/>
    <col min="16137" max="16139" width="19.28515625" style="486" bestFit="1" customWidth="1"/>
    <col min="16140" max="16384" width="9.140625" style="486"/>
  </cols>
  <sheetData>
    <row r="1" spans="1:12" ht="15" customHeight="1" x14ac:dyDescent="0.25">
      <c r="A1" s="612" t="s">
        <v>429</v>
      </c>
      <c r="B1" s="614" t="s">
        <v>430</v>
      </c>
      <c r="C1" s="615"/>
      <c r="D1" s="616"/>
      <c r="E1" s="620" t="s">
        <v>431</v>
      </c>
      <c r="F1" s="621"/>
    </row>
    <row r="2" spans="1:12" x14ac:dyDescent="0.25">
      <c r="A2" s="613"/>
      <c r="B2" s="617"/>
      <c r="C2" s="618"/>
      <c r="D2" s="619"/>
      <c r="E2" s="622"/>
      <c r="F2" s="623"/>
    </row>
    <row r="3" spans="1:12" x14ac:dyDescent="0.25">
      <c r="A3" s="613"/>
      <c r="B3" s="617"/>
      <c r="C3" s="618"/>
      <c r="D3" s="619"/>
      <c r="E3" s="622"/>
      <c r="F3" s="623"/>
    </row>
    <row r="4" spans="1:12" ht="12.75" customHeight="1" x14ac:dyDescent="0.25">
      <c r="A4" s="613"/>
      <c r="B4" s="617"/>
      <c r="C4" s="618"/>
      <c r="D4" s="619"/>
      <c r="E4" s="624"/>
      <c r="F4" s="623"/>
    </row>
    <row r="5" spans="1:12" x14ac:dyDescent="0.25">
      <c r="A5" s="529" t="s">
        <v>432</v>
      </c>
      <c r="B5" s="625" t="s">
        <v>433</v>
      </c>
      <c r="C5" s="626"/>
      <c r="D5" s="627"/>
      <c r="E5" s="631"/>
      <c r="F5" s="632"/>
      <c r="I5" s="488"/>
    </row>
    <row r="6" spans="1:12" x14ac:dyDescent="0.25">
      <c r="A6" s="489" t="s">
        <v>505</v>
      </c>
      <c r="B6" s="628"/>
      <c r="C6" s="629"/>
      <c r="D6" s="630"/>
      <c r="E6" s="633"/>
      <c r="F6" s="634"/>
    </row>
    <row r="7" spans="1:12" ht="30" customHeight="1" x14ac:dyDescent="0.25">
      <c r="A7" s="490" t="s">
        <v>434</v>
      </c>
      <c r="B7" s="491" t="s">
        <v>14</v>
      </c>
      <c r="C7" s="492" t="s">
        <v>21</v>
      </c>
      <c r="D7" s="490" t="s">
        <v>435</v>
      </c>
      <c r="E7" s="491" t="s">
        <v>14</v>
      </c>
      <c r="F7" s="492" t="s">
        <v>21</v>
      </c>
      <c r="I7" s="493"/>
      <c r="J7" s="493"/>
      <c r="K7" s="493"/>
      <c r="L7" s="493"/>
    </row>
    <row r="8" spans="1:12" ht="17.25" customHeight="1" x14ac:dyDescent="0.25">
      <c r="A8" s="494" t="s">
        <v>436</v>
      </c>
      <c r="B8" s="582">
        <f>B9+B10+B20+B21+B25+B26</f>
        <v>199748662.44</v>
      </c>
      <c r="C8" s="583">
        <f>C9+C10+C20+C21+C25+C26</f>
        <v>216264943.08000001</v>
      </c>
      <c r="D8" s="495" t="s">
        <v>437</v>
      </c>
      <c r="E8" s="582">
        <f>E9+E10+E14</f>
        <v>148675837.67000002</v>
      </c>
      <c r="F8" s="583">
        <f>F9+F10+F14</f>
        <v>159433387.31</v>
      </c>
      <c r="G8" s="496"/>
      <c r="H8" s="496"/>
      <c r="I8" s="493"/>
      <c r="J8" s="493"/>
      <c r="K8" s="493"/>
      <c r="L8" s="493"/>
    </row>
    <row r="9" spans="1:12" ht="27" customHeight="1" x14ac:dyDescent="0.25">
      <c r="A9" s="495" t="s">
        <v>438</v>
      </c>
      <c r="B9" s="584">
        <v>157177.45000000001</v>
      </c>
      <c r="C9" s="585">
        <v>152498.23999999999</v>
      </c>
      <c r="D9" s="495" t="s">
        <v>439</v>
      </c>
      <c r="E9" s="584">
        <v>196358042.74000001</v>
      </c>
      <c r="F9" s="588">
        <v>218177259.25999999</v>
      </c>
      <c r="G9" s="493"/>
      <c r="H9" s="496"/>
      <c r="I9" s="493"/>
      <c r="J9" s="493"/>
      <c r="K9" s="493"/>
      <c r="L9" s="493"/>
    </row>
    <row r="10" spans="1:12" ht="16.5" customHeight="1" x14ac:dyDescent="0.25">
      <c r="A10" s="495" t="s">
        <v>440</v>
      </c>
      <c r="B10" s="584">
        <f>B11+B18+B19</f>
        <v>151009299.92000002</v>
      </c>
      <c r="C10" s="585">
        <f>C11+C18+C19</f>
        <v>173471169.84</v>
      </c>
      <c r="D10" s="495" t="s">
        <v>441</v>
      </c>
      <c r="E10" s="584">
        <f>E11-E12</f>
        <v>-47682205.07</v>
      </c>
      <c r="F10" s="588">
        <f>F11-F12</f>
        <v>-58743871.950000003</v>
      </c>
      <c r="G10" s="497"/>
      <c r="H10" s="496"/>
      <c r="I10" s="493"/>
      <c r="J10" s="493"/>
      <c r="K10" s="493"/>
      <c r="L10" s="493"/>
    </row>
    <row r="11" spans="1:12" ht="16.5" customHeight="1" x14ac:dyDescent="0.25">
      <c r="A11" s="495" t="s">
        <v>442</v>
      </c>
      <c r="B11" s="584">
        <f>B12+SUM(B14:B17)</f>
        <v>146869486.55000001</v>
      </c>
      <c r="C11" s="585">
        <f>C12+SUM(C14:C17)</f>
        <v>143640007.80000001</v>
      </c>
      <c r="D11" s="498" t="s">
        <v>443</v>
      </c>
      <c r="E11" s="586">
        <v>0</v>
      </c>
      <c r="F11" s="589">
        <v>0</v>
      </c>
      <c r="G11" s="497"/>
      <c r="H11" s="499"/>
      <c r="I11" s="493"/>
      <c r="J11" s="493"/>
      <c r="K11" s="493"/>
      <c r="L11" s="493"/>
    </row>
    <row r="12" spans="1:12" ht="16.5" customHeight="1" x14ac:dyDescent="0.25">
      <c r="A12" s="498" t="s">
        <v>444</v>
      </c>
      <c r="B12" s="586">
        <v>133594230.12</v>
      </c>
      <c r="C12" s="587">
        <f>127259454.31+1027283.2+2359454.93</f>
        <v>130646192.44000001</v>
      </c>
      <c r="D12" s="498" t="s">
        <v>445</v>
      </c>
      <c r="E12" s="586">
        <v>47682205.07</v>
      </c>
      <c r="F12" s="589">
        <v>58743871.950000003</v>
      </c>
      <c r="G12" s="497"/>
      <c r="H12" s="500"/>
      <c r="I12" s="493"/>
      <c r="J12" s="493"/>
      <c r="K12" s="493"/>
      <c r="L12" s="493"/>
    </row>
    <row r="13" spans="1:12" ht="67.5" customHeight="1" x14ac:dyDescent="0.25">
      <c r="A13" s="498" t="s">
        <v>446</v>
      </c>
      <c r="B13" s="586">
        <v>1027283.2</v>
      </c>
      <c r="C13" s="587">
        <v>1027283.2</v>
      </c>
      <c r="D13" s="495" t="s">
        <v>447</v>
      </c>
      <c r="E13" s="584">
        <v>0</v>
      </c>
      <c r="F13" s="585">
        <v>0</v>
      </c>
      <c r="G13" s="496"/>
      <c r="H13" s="500"/>
      <c r="I13" s="493"/>
      <c r="J13" s="493"/>
      <c r="K13" s="493"/>
      <c r="L13" s="493"/>
    </row>
    <row r="14" spans="1:12" ht="30" x14ac:dyDescent="0.25">
      <c r="A14" s="498" t="s">
        <v>448</v>
      </c>
      <c r="B14" s="586">
        <v>12464967.220000001</v>
      </c>
      <c r="C14" s="587">
        <v>11598807.74</v>
      </c>
      <c r="D14" s="495" t="s">
        <v>449</v>
      </c>
      <c r="E14" s="584">
        <v>0</v>
      </c>
      <c r="F14" s="585">
        <v>0</v>
      </c>
      <c r="G14" s="496"/>
      <c r="H14" s="496"/>
      <c r="I14" s="488"/>
    </row>
    <row r="15" spans="1:12" x14ac:dyDescent="0.25">
      <c r="A15" s="498" t="s">
        <v>450</v>
      </c>
      <c r="B15" s="586">
        <v>807081.7</v>
      </c>
      <c r="C15" s="587">
        <v>1395007.62</v>
      </c>
      <c r="D15" s="495" t="s">
        <v>451</v>
      </c>
      <c r="E15" s="584">
        <v>0</v>
      </c>
      <c r="F15" s="585">
        <v>0</v>
      </c>
      <c r="G15" s="496"/>
      <c r="H15" s="496"/>
      <c r="I15" s="501"/>
    </row>
    <row r="16" spans="1:12" x14ac:dyDescent="0.25">
      <c r="A16" s="498" t="s">
        <v>452</v>
      </c>
      <c r="B16" s="586">
        <v>0</v>
      </c>
      <c r="C16" s="587">
        <v>0</v>
      </c>
      <c r="D16" s="495" t="s">
        <v>453</v>
      </c>
      <c r="E16" s="584">
        <v>0</v>
      </c>
      <c r="F16" s="585">
        <v>0</v>
      </c>
      <c r="G16" s="496"/>
      <c r="H16" s="496"/>
    </row>
    <row r="17" spans="1:10" ht="33" customHeight="1" x14ac:dyDescent="0.25">
      <c r="A17" s="498" t="s">
        <v>454</v>
      </c>
      <c r="B17" s="586">
        <v>3207.51</v>
      </c>
      <c r="C17" s="587">
        <v>0</v>
      </c>
      <c r="D17" s="495" t="s">
        <v>455</v>
      </c>
      <c r="E17" s="593">
        <f>E18+E19+E30+E31</f>
        <v>69651973.969999999</v>
      </c>
      <c r="F17" s="594">
        <f>F18+F19+F30+F31</f>
        <v>73737837.859999999</v>
      </c>
      <c r="G17" s="496"/>
      <c r="H17" s="496"/>
      <c r="I17" s="493"/>
    </row>
    <row r="18" spans="1:10" ht="29.25" x14ac:dyDescent="0.25">
      <c r="A18" s="495" t="s">
        <v>456</v>
      </c>
      <c r="B18" s="584">
        <v>4139813.37</v>
      </c>
      <c r="C18" s="585">
        <v>29831162.039999999</v>
      </c>
      <c r="D18" s="498" t="s">
        <v>457</v>
      </c>
      <c r="E18" s="584">
        <v>0</v>
      </c>
      <c r="F18" s="585">
        <v>0</v>
      </c>
      <c r="G18" s="496"/>
      <c r="H18" s="496"/>
      <c r="I18" s="493"/>
    </row>
    <row r="19" spans="1:10" ht="32.25" customHeight="1" x14ac:dyDescent="0.25">
      <c r="A19" s="495" t="s">
        <v>458</v>
      </c>
      <c r="B19" s="584">
        <v>0</v>
      </c>
      <c r="C19" s="585">
        <v>0</v>
      </c>
      <c r="D19" s="495" t="s">
        <v>459</v>
      </c>
      <c r="E19" s="595">
        <f>SUM(E20:E27)</f>
        <v>16144658.440000001</v>
      </c>
      <c r="F19" s="596">
        <f>SUM(F20:F27)</f>
        <v>16035443.529999999</v>
      </c>
      <c r="G19" s="496"/>
      <c r="H19" s="496"/>
      <c r="I19" s="493"/>
    </row>
    <row r="20" spans="1:10" ht="17.25" customHeight="1" x14ac:dyDescent="0.25">
      <c r="A20" s="495" t="s">
        <v>460</v>
      </c>
      <c r="B20" s="584">
        <v>48582185.07</v>
      </c>
      <c r="C20" s="588">
        <v>42641275</v>
      </c>
      <c r="D20" s="498" t="s">
        <v>461</v>
      </c>
      <c r="E20" s="586">
        <v>181230.32</v>
      </c>
      <c r="F20" s="589">
        <f>222562.46+1145.4</f>
        <v>223707.86</v>
      </c>
      <c r="G20" s="496"/>
      <c r="H20" s="496"/>
    </row>
    <row r="21" spans="1:10" ht="29.25" customHeight="1" x14ac:dyDescent="0.25">
      <c r="A21" s="495" t="s">
        <v>462</v>
      </c>
      <c r="B21" s="584">
        <f>SUM(B22:B24)</f>
        <v>0</v>
      </c>
      <c r="C21" s="585">
        <f>SUM(C22:C24)</f>
        <v>0</v>
      </c>
      <c r="D21" s="498" t="s">
        <v>463</v>
      </c>
      <c r="E21" s="586">
        <v>77023</v>
      </c>
      <c r="F21" s="587">
        <v>102303</v>
      </c>
      <c r="G21" s="496"/>
      <c r="H21" s="496"/>
      <c r="J21" s="493"/>
    </row>
    <row r="22" spans="1:10" ht="30" x14ac:dyDescent="0.25">
      <c r="A22" s="498" t="s">
        <v>464</v>
      </c>
      <c r="B22" s="586">
        <v>0</v>
      </c>
      <c r="C22" s="587">
        <v>0</v>
      </c>
      <c r="D22" s="498" t="s">
        <v>465</v>
      </c>
      <c r="E22" s="586">
        <v>581251.18000000005</v>
      </c>
      <c r="F22" s="587">
        <v>685196.13</v>
      </c>
      <c r="G22" s="496"/>
      <c r="H22" s="496"/>
      <c r="J22" s="493"/>
    </row>
    <row r="23" spans="1:10" ht="14.25" customHeight="1" x14ac:dyDescent="0.25">
      <c r="A23" s="498" t="s">
        <v>466</v>
      </c>
      <c r="B23" s="586">
        <v>0</v>
      </c>
      <c r="C23" s="587">
        <v>0</v>
      </c>
      <c r="D23" s="498" t="s">
        <v>467</v>
      </c>
      <c r="E23" s="586">
        <v>1090568.18</v>
      </c>
      <c r="F23" s="587">
        <v>1280616.3999999999</v>
      </c>
      <c r="G23" s="496"/>
      <c r="H23" s="496"/>
      <c r="J23" s="493"/>
    </row>
    <row r="24" spans="1:10" ht="30.75" customHeight="1" x14ac:dyDescent="0.25">
      <c r="A24" s="498" t="s">
        <v>468</v>
      </c>
      <c r="B24" s="586">
        <v>0</v>
      </c>
      <c r="C24" s="587">
        <v>0</v>
      </c>
      <c r="D24" s="498" t="s">
        <v>469</v>
      </c>
      <c r="E24" s="586">
        <v>3551426.9</v>
      </c>
      <c r="F24" s="587">
        <f>3119783.71</f>
        <v>3119783.71</v>
      </c>
      <c r="G24" s="496"/>
      <c r="H24" s="496"/>
      <c r="J24" s="493"/>
    </row>
    <row r="25" spans="1:10" ht="33" customHeight="1" x14ac:dyDescent="0.25">
      <c r="A25" s="495" t="s">
        <v>470</v>
      </c>
      <c r="B25" s="584">
        <v>0</v>
      </c>
      <c r="C25" s="585">
        <v>0</v>
      </c>
      <c r="D25" s="498" t="s">
        <v>471</v>
      </c>
      <c r="E25" s="597">
        <v>10643184.560000001</v>
      </c>
      <c r="F25" s="598">
        <f>10605642.98-1145.4</f>
        <v>10604497.58</v>
      </c>
      <c r="G25" s="496"/>
      <c r="H25" s="496"/>
    </row>
    <row r="26" spans="1:10" ht="47.25" customHeight="1" x14ac:dyDescent="0.25">
      <c r="A26" s="495" t="s">
        <v>472</v>
      </c>
      <c r="B26" s="584">
        <v>0</v>
      </c>
      <c r="C26" s="585">
        <v>0</v>
      </c>
      <c r="D26" s="498" t="s">
        <v>473</v>
      </c>
      <c r="E26" s="586">
        <v>19974.3</v>
      </c>
      <c r="F26" s="587">
        <v>19338.849999999999</v>
      </c>
      <c r="G26" s="496"/>
      <c r="H26" s="496"/>
      <c r="J26" s="502"/>
    </row>
    <row r="27" spans="1:10" x14ac:dyDescent="0.25">
      <c r="A27" s="495" t="s">
        <v>474</v>
      </c>
      <c r="B27" s="584">
        <f>B28+B33+B39+B47</f>
        <v>18579149.200000003</v>
      </c>
      <c r="C27" s="585">
        <f>C28+C33+C39+C47</f>
        <v>16906282.09</v>
      </c>
      <c r="D27" s="498" t="s">
        <v>475</v>
      </c>
      <c r="E27" s="586">
        <f>E28+E29</f>
        <v>0</v>
      </c>
      <c r="F27" s="587">
        <f>F28+F29</f>
        <v>0</v>
      </c>
      <c r="G27" s="496"/>
      <c r="H27" s="496"/>
    </row>
    <row r="28" spans="1:10" ht="30" x14ac:dyDescent="0.25">
      <c r="A28" s="495" t="s">
        <v>476</v>
      </c>
      <c r="B28" s="584">
        <f>SUM(B29:B32)</f>
        <v>0</v>
      </c>
      <c r="C28" s="585">
        <f>SUM(C29:C32)</f>
        <v>0</v>
      </c>
      <c r="D28" s="498" t="s">
        <v>477</v>
      </c>
      <c r="E28" s="586">
        <v>0</v>
      </c>
      <c r="F28" s="587">
        <v>0</v>
      </c>
      <c r="G28" s="496"/>
      <c r="H28" s="496"/>
    </row>
    <row r="29" spans="1:10" x14ac:dyDescent="0.25">
      <c r="A29" s="498" t="s">
        <v>478</v>
      </c>
      <c r="B29" s="586">
        <v>0</v>
      </c>
      <c r="C29" s="587">
        <v>0</v>
      </c>
      <c r="D29" s="498" t="s">
        <v>479</v>
      </c>
      <c r="E29" s="586">
        <v>0</v>
      </c>
      <c r="F29" s="587">
        <v>0</v>
      </c>
      <c r="G29" s="496"/>
      <c r="H29" s="496"/>
    </row>
    <row r="30" spans="1:10" x14ac:dyDescent="0.25">
      <c r="A30" s="498" t="s">
        <v>480</v>
      </c>
      <c r="B30" s="586">
        <v>0</v>
      </c>
      <c r="C30" s="587">
        <v>0</v>
      </c>
      <c r="D30" s="495" t="s">
        <v>481</v>
      </c>
      <c r="E30" s="584">
        <v>41093025.969999999</v>
      </c>
      <c r="F30" s="588">
        <v>44023072.960000001</v>
      </c>
      <c r="G30" s="496"/>
      <c r="H30" s="496"/>
    </row>
    <row r="31" spans="1:10" x14ac:dyDescent="0.25">
      <c r="A31" s="498" t="s">
        <v>482</v>
      </c>
      <c r="B31" s="586">
        <v>0</v>
      </c>
      <c r="C31" s="587">
        <v>0</v>
      </c>
      <c r="D31" s="495" t="s">
        <v>483</v>
      </c>
      <c r="E31" s="584">
        <f>E32</f>
        <v>12414289.560000001</v>
      </c>
      <c r="F31" s="588">
        <f>F32</f>
        <v>13679321.369999999</v>
      </c>
      <c r="G31" s="496"/>
      <c r="H31" s="496"/>
      <c r="J31" s="502"/>
    </row>
    <row r="32" spans="1:10" ht="30" x14ac:dyDescent="0.25">
      <c r="A32" s="498" t="s">
        <v>484</v>
      </c>
      <c r="B32" s="586">
        <v>0</v>
      </c>
      <c r="C32" s="587">
        <v>0</v>
      </c>
      <c r="D32" s="498" t="s">
        <v>485</v>
      </c>
      <c r="E32" s="586">
        <v>12414289.560000001</v>
      </c>
      <c r="F32" s="587">
        <v>13679321.369999999</v>
      </c>
      <c r="G32" s="496"/>
      <c r="H32" s="496"/>
    </row>
    <row r="33" spans="1:10" ht="30.75" customHeight="1" x14ac:dyDescent="0.25">
      <c r="A33" s="495" t="s">
        <v>486</v>
      </c>
      <c r="B33" s="584">
        <f>SUM(B34:B38)</f>
        <v>7856057.2599999998</v>
      </c>
      <c r="C33" s="585">
        <f>SUM(C34:C38)</f>
        <v>6240178.8300000001</v>
      </c>
      <c r="D33" s="498" t="s">
        <v>487</v>
      </c>
      <c r="E33" s="586">
        <v>0</v>
      </c>
      <c r="F33" s="587">
        <v>0</v>
      </c>
      <c r="G33" s="496"/>
      <c r="H33" s="496"/>
      <c r="J33" s="502"/>
    </row>
    <row r="34" spans="1:10" x14ac:dyDescent="0.25">
      <c r="A34" s="498" t="s">
        <v>488</v>
      </c>
      <c r="B34" s="586">
        <v>0</v>
      </c>
      <c r="C34" s="587"/>
      <c r="D34" s="498"/>
      <c r="E34" s="584"/>
      <c r="F34" s="592"/>
      <c r="G34" s="496"/>
      <c r="H34" s="496"/>
    </row>
    <row r="35" spans="1:10" x14ac:dyDescent="0.25">
      <c r="A35" s="498" t="s">
        <v>489</v>
      </c>
      <c r="B35" s="586">
        <v>0</v>
      </c>
      <c r="C35" s="587"/>
      <c r="D35" s="498"/>
      <c r="E35" s="584"/>
      <c r="F35" s="592"/>
      <c r="G35" s="496"/>
      <c r="H35" s="496"/>
      <c r="J35" s="501"/>
    </row>
    <row r="36" spans="1:10" ht="30" x14ac:dyDescent="0.25">
      <c r="A36" s="498" t="s">
        <v>490</v>
      </c>
      <c r="B36" s="586">
        <v>0</v>
      </c>
      <c r="C36" s="587">
        <v>0</v>
      </c>
      <c r="D36" s="498"/>
      <c r="E36" s="584"/>
      <c r="F36" s="592"/>
      <c r="G36" s="496"/>
      <c r="H36" s="496"/>
    </row>
    <row r="37" spans="1:10" ht="23.25" customHeight="1" x14ac:dyDescent="0.25">
      <c r="A37" s="498" t="s">
        <v>491</v>
      </c>
      <c r="B37" s="586">
        <v>7856057.2599999998</v>
      </c>
      <c r="C37" s="589">
        <v>6240178.8300000001</v>
      </c>
      <c r="D37" s="495"/>
      <c r="E37" s="584"/>
      <c r="F37" s="592"/>
      <c r="G37" s="496"/>
      <c r="H37" s="496"/>
      <c r="J37" s="502"/>
    </row>
    <row r="38" spans="1:10" ht="45" x14ac:dyDescent="0.25">
      <c r="A38" s="498" t="s">
        <v>492</v>
      </c>
      <c r="B38" s="586">
        <v>0</v>
      </c>
      <c r="C38" s="587">
        <v>0</v>
      </c>
      <c r="D38" s="498"/>
      <c r="E38" s="597"/>
      <c r="F38" s="599"/>
      <c r="G38" s="496"/>
      <c r="H38" s="496"/>
      <c r="I38" s="488"/>
    </row>
    <row r="39" spans="1:10" ht="28.5" customHeight="1" x14ac:dyDescent="0.25">
      <c r="A39" s="495" t="s">
        <v>493</v>
      </c>
      <c r="B39" s="584">
        <f>SUM(B40:B46)</f>
        <v>10722640.940000001</v>
      </c>
      <c r="C39" s="585">
        <f>SUM(C40:C46)</f>
        <v>10664406.26</v>
      </c>
      <c r="D39" s="498"/>
      <c r="E39" s="600"/>
      <c r="F39" s="601"/>
      <c r="G39" s="496"/>
      <c r="H39" s="496"/>
    </row>
    <row r="40" spans="1:10" ht="18.75" customHeight="1" x14ac:dyDescent="0.25">
      <c r="A40" s="498" t="s">
        <v>494</v>
      </c>
      <c r="B40" s="586">
        <v>0</v>
      </c>
      <c r="C40" s="587">
        <v>0</v>
      </c>
      <c r="D40" s="498"/>
      <c r="E40" s="600"/>
      <c r="F40" s="601"/>
      <c r="G40" s="496"/>
      <c r="H40" s="496"/>
      <c r="I40" s="488"/>
    </row>
    <row r="41" spans="1:10" ht="31.5" customHeight="1" x14ac:dyDescent="0.25">
      <c r="A41" s="498" t="s">
        <v>495</v>
      </c>
      <c r="B41" s="586">
        <v>79456.38</v>
      </c>
      <c r="C41" s="587">
        <f>59908.68-2602.35</f>
        <v>57306.33</v>
      </c>
      <c r="D41" s="498"/>
      <c r="E41" s="600"/>
      <c r="F41" s="601"/>
      <c r="G41" s="496"/>
      <c r="H41" s="496"/>
    </row>
    <row r="42" spans="1:10" ht="30" x14ac:dyDescent="0.25">
      <c r="A42" s="498" t="s">
        <v>496</v>
      </c>
      <c r="B42" s="586">
        <v>0</v>
      </c>
      <c r="C42" s="587">
        <v>0</v>
      </c>
      <c r="D42" s="498"/>
      <c r="E42" s="600"/>
      <c r="F42" s="601"/>
      <c r="G42" s="496"/>
      <c r="H42" s="496"/>
    </row>
    <row r="43" spans="1:10" ht="18.75" customHeight="1" x14ac:dyDescent="0.25">
      <c r="A43" s="498" t="s">
        <v>497</v>
      </c>
      <c r="B43" s="586">
        <v>10643184.560000001</v>
      </c>
      <c r="C43" s="587">
        <f>10604497.58+2602.35</f>
        <v>10607099.93</v>
      </c>
      <c r="D43" s="498"/>
      <c r="E43" s="600"/>
      <c r="F43" s="601"/>
      <c r="G43" s="496"/>
      <c r="H43" s="496"/>
    </row>
    <row r="44" spans="1:10" ht="16.5" customHeight="1" x14ac:dyDescent="0.25">
      <c r="A44" s="498" t="s">
        <v>498</v>
      </c>
      <c r="B44" s="586">
        <v>0</v>
      </c>
      <c r="C44" s="587">
        <v>0</v>
      </c>
      <c r="D44" s="498"/>
      <c r="E44" s="600"/>
      <c r="F44" s="601"/>
      <c r="G44" s="496"/>
      <c r="H44" s="496"/>
    </row>
    <row r="45" spans="1:10" ht="18.75" customHeight="1" x14ac:dyDescent="0.25">
      <c r="A45" s="498" t="s">
        <v>499</v>
      </c>
      <c r="B45" s="586">
        <v>0</v>
      </c>
      <c r="C45" s="587">
        <v>0</v>
      </c>
      <c r="D45" s="498"/>
      <c r="E45" s="600"/>
      <c r="F45" s="601"/>
      <c r="G45" s="496"/>
      <c r="H45" s="496"/>
    </row>
    <row r="46" spans="1:10" ht="27" customHeight="1" x14ac:dyDescent="0.25">
      <c r="A46" s="498" t="s">
        <v>500</v>
      </c>
      <c r="B46" s="586">
        <v>0</v>
      </c>
      <c r="C46" s="587">
        <v>0</v>
      </c>
      <c r="D46" s="498"/>
      <c r="E46" s="600"/>
      <c r="F46" s="601"/>
      <c r="G46" s="496"/>
      <c r="H46" s="496"/>
    </row>
    <row r="47" spans="1:10" ht="18.75" customHeight="1" x14ac:dyDescent="0.25">
      <c r="A47" s="495" t="s">
        <v>501</v>
      </c>
      <c r="B47" s="584">
        <v>451</v>
      </c>
      <c r="C47" s="585">
        <v>1697</v>
      </c>
      <c r="D47" s="498"/>
      <c r="E47" s="600"/>
      <c r="F47" s="601"/>
      <c r="G47" s="496"/>
      <c r="H47" s="496"/>
    </row>
    <row r="48" spans="1:10" ht="17.25" customHeight="1" x14ac:dyDescent="0.25">
      <c r="A48" s="495" t="s">
        <v>502</v>
      </c>
      <c r="B48" s="590">
        <f>B8+B27</f>
        <v>218327811.63999999</v>
      </c>
      <c r="C48" s="591">
        <f>C8+C27</f>
        <v>233171225.17000002</v>
      </c>
      <c r="D48" s="495" t="s">
        <v>503</v>
      </c>
      <c r="E48" s="590">
        <f>E8+E15+E16+E17</f>
        <v>218327811.64000002</v>
      </c>
      <c r="F48" s="591">
        <f>F8+F15+F16+F17</f>
        <v>233171225.17000002</v>
      </c>
      <c r="G48" s="496"/>
      <c r="H48" s="496">
        <f>I46</f>
        <v>0</v>
      </c>
    </row>
    <row r="49" spans="1:12" x14ac:dyDescent="0.25">
      <c r="A49" s="635"/>
      <c r="B49" s="635"/>
      <c r="C49" s="635"/>
      <c r="D49" s="635"/>
      <c r="E49" s="635"/>
      <c r="F49" s="635"/>
      <c r="I49" s="488"/>
    </row>
    <row r="50" spans="1:12" x14ac:dyDescent="0.25">
      <c r="A50" s="503"/>
      <c r="B50" s="503"/>
      <c r="C50" s="504"/>
      <c r="D50" s="505"/>
      <c r="E50" s="505"/>
      <c r="F50" s="504"/>
      <c r="I50" s="488"/>
    </row>
    <row r="51" spans="1:12" x14ac:dyDescent="0.25">
      <c r="A51" s="503"/>
      <c r="B51" s="503"/>
      <c r="C51" s="506"/>
      <c r="D51" s="503"/>
      <c r="E51" s="503"/>
      <c r="F51" s="506"/>
    </row>
    <row r="52" spans="1:12" x14ac:dyDescent="0.25">
      <c r="A52" s="503"/>
      <c r="B52" s="503"/>
      <c r="C52" s="506"/>
      <c r="D52" s="503"/>
      <c r="E52" s="503"/>
      <c r="F52" s="507"/>
    </row>
    <row r="53" spans="1:12" x14ac:dyDescent="0.25">
      <c r="A53" s="503"/>
      <c r="B53" s="503"/>
      <c r="C53" s="608">
        <v>45398</v>
      </c>
      <c r="D53" s="609"/>
      <c r="E53" s="503"/>
      <c r="F53" s="506"/>
    </row>
    <row r="54" spans="1:12" x14ac:dyDescent="0.25">
      <c r="A54" s="508" t="s">
        <v>504</v>
      </c>
      <c r="B54" s="508"/>
      <c r="C54" s="610" t="s">
        <v>420</v>
      </c>
      <c r="D54" s="611"/>
      <c r="E54" s="508"/>
      <c r="F54" s="509"/>
    </row>
    <row r="55" spans="1:12" x14ac:dyDescent="0.25">
      <c r="A55" s="508" t="s">
        <v>419</v>
      </c>
      <c r="E55" s="508"/>
      <c r="F55" s="511" t="s">
        <v>421</v>
      </c>
    </row>
    <row r="56" spans="1:12" x14ac:dyDescent="0.25">
      <c r="A56" s="508"/>
      <c r="B56" s="508"/>
      <c r="C56" s="509"/>
      <c r="E56" s="508"/>
      <c r="I56" s="493"/>
      <c r="J56" s="493"/>
      <c r="K56" s="493"/>
      <c r="L56" s="493"/>
    </row>
    <row r="57" spans="1:12" x14ac:dyDescent="0.25">
      <c r="A57" s="508"/>
      <c r="B57" s="508"/>
      <c r="C57" s="512"/>
      <c r="E57" s="508"/>
      <c r="F57" s="513"/>
      <c r="I57" s="493"/>
      <c r="J57" s="493"/>
      <c r="K57" s="493"/>
      <c r="L57" s="493"/>
    </row>
    <row r="58" spans="1:12" x14ac:dyDescent="0.25">
      <c r="A58" s="508"/>
      <c r="B58" s="508"/>
      <c r="C58" s="509"/>
      <c r="E58" s="508"/>
      <c r="I58" s="493"/>
      <c r="J58" s="493"/>
      <c r="K58" s="493"/>
      <c r="L58" s="493"/>
    </row>
    <row r="59" spans="1:12" x14ac:dyDescent="0.25">
      <c r="D59" s="488"/>
      <c r="I59" s="493"/>
      <c r="J59" s="493"/>
      <c r="K59" s="493"/>
      <c r="L59" s="493"/>
    </row>
    <row r="60" spans="1:12" x14ac:dyDescent="0.25">
      <c r="D60" s="488"/>
      <c r="I60" s="493"/>
      <c r="J60" s="493"/>
      <c r="K60" s="493"/>
      <c r="L60" s="493"/>
    </row>
    <row r="61" spans="1:12" x14ac:dyDescent="0.25">
      <c r="I61" s="493"/>
      <c r="J61" s="493"/>
      <c r="K61" s="493"/>
      <c r="L61" s="493"/>
    </row>
    <row r="62" spans="1:12" x14ac:dyDescent="0.25">
      <c r="D62" s="488"/>
      <c r="I62" s="493"/>
      <c r="J62" s="493"/>
      <c r="K62" s="493"/>
      <c r="L62" s="493"/>
    </row>
    <row r="63" spans="1:12" x14ac:dyDescent="0.25">
      <c r="D63" s="493"/>
      <c r="I63" s="493"/>
      <c r="J63" s="493"/>
      <c r="K63" s="493"/>
      <c r="L63" s="493"/>
    </row>
    <row r="64" spans="1:12" x14ac:dyDescent="0.25">
      <c r="D64" s="493"/>
      <c r="I64" s="493"/>
      <c r="J64" s="493"/>
      <c r="K64" s="493"/>
      <c r="L64" s="493"/>
    </row>
    <row r="65" spans="4:12" x14ac:dyDescent="0.25">
      <c r="D65" s="493"/>
      <c r="I65" s="493"/>
      <c r="J65" s="493"/>
      <c r="K65" s="493"/>
      <c r="L65" s="493"/>
    </row>
    <row r="66" spans="4:12" x14ac:dyDescent="0.25">
      <c r="D66" s="493"/>
      <c r="I66" s="493"/>
      <c r="J66" s="493"/>
      <c r="K66" s="493"/>
      <c r="L66" s="493"/>
    </row>
    <row r="67" spans="4:12" x14ac:dyDescent="0.25">
      <c r="D67" s="493"/>
      <c r="I67" s="493"/>
      <c r="J67" s="493"/>
      <c r="K67" s="493"/>
      <c r="L67" s="493"/>
    </row>
    <row r="68" spans="4:12" x14ac:dyDescent="0.25">
      <c r="D68" s="493"/>
      <c r="I68" s="493"/>
      <c r="J68" s="493"/>
      <c r="K68" s="493"/>
      <c r="L68" s="493"/>
    </row>
    <row r="69" spans="4:12" x14ac:dyDescent="0.25">
      <c r="D69" s="493"/>
      <c r="I69" s="493"/>
      <c r="J69" s="493"/>
      <c r="K69" s="493"/>
      <c r="L69" s="493"/>
    </row>
    <row r="70" spans="4:12" x14ac:dyDescent="0.25">
      <c r="D70" s="493"/>
      <c r="I70" s="493"/>
      <c r="J70" s="493"/>
      <c r="K70" s="493"/>
      <c r="L70" s="493"/>
    </row>
    <row r="71" spans="4:12" x14ac:dyDescent="0.25">
      <c r="D71" s="493"/>
      <c r="I71" s="493"/>
      <c r="J71" s="493"/>
      <c r="K71" s="493"/>
      <c r="L71" s="493"/>
    </row>
    <row r="72" spans="4:12" x14ac:dyDescent="0.25">
      <c r="D72" s="493"/>
      <c r="I72" s="493"/>
      <c r="J72" s="493"/>
      <c r="K72" s="493"/>
      <c r="L72" s="493"/>
    </row>
    <row r="73" spans="4:12" x14ac:dyDescent="0.25">
      <c r="I73" s="493"/>
      <c r="J73" s="493"/>
      <c r="K73" s="493"/>
      <c r="L73" s="493"/>
    </row>
    <row r="74" spans="4:12" x14ac:dyDescent="0.25">
      <c r="I74" s="493"/>
      <c r="J74" s="493"/>
      <c r="K74" s="493"/>
      <c r="L74" s="493"/>
    </row>
    <row r="75" spans="4:12" x14ac:dyDescent="0.25">
      <c r="I75" s="493"/>
      <c r="J75" s="493"/>
      <c r="K75" s="493"/>
      <c r="L75" s="493"/>
    </row>
    <row r="76" spans="4:12" x14ac:dyDescent="0.25">
      <c r="D76" s="493"/>
      <c r="I76" s="493"/>
      <c r="J76" s="493"/>
      <c r="K76" s="493"/>
      <c r="L76" s="493"/>
    </row>
    <row r="77" spans="4:12" x14ac:dyDescent="0.25">
      <c r="D77" s="493"/>
      <c r="I77" s="493"/>
      <c r="J77" s="493"/>
      <c r="K77" s="493"/>
      <c r="L77" s="493"/>
    </row>
    <row r="78" spans="4:12" x14ac:dyDescent="0.25">
      <c r="D78" s="493"/>
    </row>
    <row r="80" spans="4:12" x14ac:dyDescent="0.25">
      <c r="I80" s="501"/>
    </row>
    <row r="132" spans="2:4" x14ac:dyDescent="0.25">
      <c r="B132" s="493"/>
      <c r="C132" s="514"/>
      <c r="D132" s="493"/>
    </row>
    <row r="133" spans="2:4" x14ac:dyDescent="0.25">
      <c r="B133" s="493"/>
      <c r="C133" s="514"/>
      <c r="D133" s="493"/>
    </row>
    <row r="134" spans="2:4" x14ac:dyDescent="0.25">
      <c r="B134" s="493"/>
      <c r="C134" s="514"/>
      <c r="D134" s="493"/>
    </row>
    <row r="135" spans="2:4" x14ac:dyDescent="0.25">
      <c r="B135" s="493"/>
      <c r="C135" s="514"/>
      <c r="D135" s="493"/>
    </row>
    <row r="136" spans="2:4" x14ac:dyDescent="0.25">
      <c r="B136" s="493"/>
      <c r="C136" s="514"/>
      <c r="D136" s="493"/>
    </row>
    <row r="137" spans="2:4" x14ac:dyDescent="0.25">
      <c r="B137" s="493"/>
      <c r="C137" s="514"/>
      <c r="D137" s="493"/>
    </row>
    <row r="138" spans="2:4" x14ac:dyDescent="0.25">
      <c r="B138" s="493"/>
      <c r="C138" s="514"/>
      <c r="D138" s="493"/>
    </row>
    <row r="139" spans="2:4" x14ac:dyDescent="0.25">
      <c r="B139" s="493"/>
      <c r="C139" s="514"/>
      <c r="D139" s="493"/>
    </row>
    <row r="140" spans="2:4" x14ac:dyDescent="0.25">
      <c r="B140" s="493"/>
      <c r="C140" s="514"/>
      <c r="D140" s="493"/>
    </row>
    <row r="141" spans="2:4" x14ac:dyDescent="0.25">
      <c r="B141" s="493"/>
      <c r="C141" s="514"/>
      <c r="D141" s="493"/>
    </row>
    <row r="142" spans="2:4" x14ac:dyDescent="0.25">
      <c r="B142" s="493"/>
      <c r="C142" s="514"/>
      <c r="D142" s="493"/>
    </row>
    <row r="143" spans="2:4" x14ac:dyDescent="0.25">
      <c r="B143" s="493"/>
      <c r="C143" s="514"/>
      <c r="D143" s="493"/>
    </row>
    <row r="144" spans="2:4" x14ac:dyDescent="0.25">
      <c r="B144" s="493"/>
      <c r="C144" s="514"/>
      <c r="D144" s="493"/>
    </row>
    <row r="145" spans="2:4" x14ac:dyDescent="0.25">
      <c r="B145" s="493"/>
      <c r="C145" s="514"/>
      <c r="D145" s="493"/>
    </row>
    <row r="146" spans="2:4" x14ac:dyDescent="0.25">
      <c r="B146" s="493"/>
      <c r="C146" s="514"/>
      <c r="D146" s="493"/>
    </row>
    <row r="147" spans="2:4" x14ac:dyDescent="0.25">
      <c r="B147" s="493"/>
      <c r="C147" s="514"/>
      <c r="D147" s="493"/>
    </row>
    <row r="148" spans="2:4" x14ac:dyDescent="0.25">
      <c r="B148" s="493"/>
      <c r="C148" s="514"/>
      <c r="D148" s="493"/>
    </row>
    <row r="149" spans="2:4" x14ac:dyDescent="0.25">
      <c r="B149" s="493"/>
      <c r="C149" s="514"/>
      <c r="D149" s="493"/>
    </row>
    <row r="150" spans="2:4" x14ac:dyDescent="0.25">
      <c r="B150" s="493"/>
      <c r="C150" s="514"/>
      <c r="D150" s="493"/>
    </row>
    <row r="151" spans="2:4" x14ac:dyDescent="0.25">
      <c r="B151" s="493"/>
      <c r="C151" s="514"/>
      <c r="D151" s="493"/>
    </row>
    <row r="152" spans="2:4" x14ac:dyDescent="0.25">
      <c r="B152" s="493"/>
      <c r="C152" s="514"/>
      <c r="D152" s="493"/>
    </row>
    <row r="153" spans="2:4" x14ac:dyDescent="0.25">
      <c r="B153" s="493"/>
      <c r="C153" s="514"/>
      <c r="D153" s="493"/>
    </row>
    <row r="154" spans="2:4" x14ac:dyDescent="0.25">
      <c r="B154" s="493"/>
      <c r="C154" s="514"/>
      <c r="D154" s="493"/>
    </row>
    <row r="155" spans="2:4" x14ac:dyDescent="0.25">
      <c r="B155" s="493"/>
      <c r="C155" s="514"/>
      <c r="D155" s="493"/>
    </row>
    <row r="156" spans="2:4" x14ac:dyDescent="0.25">
      <c r="B156" s="493"/>
      <c r="C156" s="514"/>
      <c r="D156" s="493"/>
    </row>
    <row r="157" spans="2:4" x14ac:dyDescent="0.25">
      <c r="B157" s="493"/>
      <c r="C157" s="514"/>
      <c r="D157" s="493"/>
    </row>
    <row r="158" spans="2:4" x14ac:dyDescent="0.25">
      <c r="B158" s="493"/>
      <c r="C158" s="514"/>
      <c r="D158" s="493"/>
    </row>
    <row r="159" spans="2:4" x14ac:dyDescent="0.25">
      <c r="B159" s="493"/>
      <c r="C159" s="514"/>
      <c r="D159" s="493"/>
    </row>
    <row r="160" spans="2:4" x14ac:dyDescent="0.25">
      <c r="B160" s="493"/>
      <c r="C160" s="514"/>
      <c r="D160" s="493"/>
    </row>
    <row r="161" spans="2:4" x14ac:dyDescent="0.25">
      <c r="B161" s="493"/>
      <c r="C161" s="514"/>
      <c r="D161" s="493"/>
    </row>
    <row r="162" spans="2:4" x14ac:dyDescent="0.25">
      <c r="B162" s="493"/>
      <c r="C162" s="514"/>
      <c r="D162" s="493"/>
    </row>
    <row r="163" spans="2:4" x14ac:dyDescent="0.25">
      <c r="B163" s="493"/>
      <c r="C163" s="514"/>
      <c r="D163" s="493"/>
    </row>
    <row r="164" spans="2:4" x14ac:dyDescent="0.25">
      <c r="B164" s="493"/>
      <c r="C164" s="514"/>
      <c r="D164" s="493"/>
    </row>
    <row r="165" spans="2:4" x14ac:dyDescent="0.25">
      <c r="B165" s="493"/>
      <c r="C165" s="514"/>
      <c r="D165" s="493"/>
    </row>
    <row r="166" spans="2:4" x14ac:dyDescent="0.25">
      <c r="B166" s="493"/>
      <c r="C166" s="514"/>
      <c r="D166" s="493"/>
    </row>
    <row r="167" spans="2:4" x14ac:dyDescent="0.25">
      <c r="B167" s="493"/>
      <c r="C167" s="514"/>
      <c r="D167" s="4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3"/>
  <sheetViews>
    <sheetView workbookViewId="0">
      <selection activeCell="G34" sqref="G34"/>
    </sheetView>
  </sheetViews>
  <sheetFormatPr defaultRowHeight="15" x14ac:dyDescent="0.25"/>
  <cols>
    <col min="1" max="1" width="22.140625" customWidth="1"/>
    <col min="2" max="2" width="32.5703125" customWidth="1"/>
    <col min="3" max="3" width="17.5703125" customWidth="1"/>
    <col min="4" max="4" width="19.7109375" customWidth="1"/>
  </cols>
  <sheetData>
    <row r="1" spans="1:4" ht="76.5" customHeight="1" x14ac:dyDescent="0.25">
      <c r="A1" s="515" t="s">
        <v>429</v>
      </c>
      <c r="B1" s="534" t="s">
        <v>506</v>
      </c>
      <c r="C1" s="614" t="s">
        <v>431</v>
      </c>
      <c r="D1" s="637"/>
    </row>
    <row r="2" spans="1:4" ht="29.25" customHeight="1" x14ac:dyDescent="0.25">
      <c r="A2" s="487" t="s">
        <v>432</v>
      </c>
      <c r="B2" s="535" t="s">
        <v>507</v>
      </c>
      <c r="C2" s="638"/>
      <c r="D2" s="639"/>
    </row>
    <row r="3" spans="1:4" ht="15" customHeight="1" x14ac:dyDescent="0.25">
      <c r="A3" s="489" t="s">
        <v>505</v>
      </c>
      <c r="B3" s="516" t="s">
        <v>508</v>
      </c>
      <c r="C3" s="638"/>
      <c r="D3" s="639"/>
    </row>
    <row r="4" spans="1:4" ht="25.5" x14ac:dyDescent="0.25">
      <c r="A4" s="648"/>
      <c r="B4" s="649"/>
      <c r="C4" s="517" t="s">
        <v>509</v>
      </c>
      <c r="D4" s="517" t="s">
        <v>510</v>
      </c>
    </row>
    <row r="5" spans="1:4" ht="15" customHeight="1" x14ac:dyDescent="0.25">
      <c r="A5" s="650" t="s">
        <v>511</v>
      </c>
      <c r="B5" s="650"/>
      <c r="C5" s="602">
        <f>C6+C7+C8+C9+C10+C11</f>
        <v>8674734.3599999994</v>
      </c>
      <c r="D5" s="602">
        <f>D6+D7+D11</f>
        <v>9164433.3000000007</v>
      </c>
    </row>
    <row r="6" spans="1:4" ht="15" customHeight="1" x14ac:dyDescent="0.25">
      <c r="A6" s="640" t="s">
        <v>512</v>
      </c>
      <c r="B6" s="640"/>
      <c r="C6" s="603">
        <v>6343869.5599999996</v>
      </c>
      <c r="D6" s="603">
        <v>6843281.4100000001</v>
      </c>
    </row>
    <row r="7" spans="1:4" ht="15" customHeight="1" x14ac:dyDescent="0.25">
      <c r="A7" s="640" t="s">
        <v>513</v>
      </c>
      <c r="B7" s="640"/>
      <c r="C7" s="603">
        <v>385.95</v>
      </c>
      <c r="D7" s="603">
        <v>1246</v>
      </c>
    </row>
    <row r="8" spans="1:4" ht="15" customHeight="1" x14ac:dyDescent="0.25">
      <c r="A8" s="640" t="s">
        <v>514</v>
      </c>
      <c r="B8" s="640"/>
      <c r="C8" s="603">
        <v>0</v>
      </c>
      <c r="D8" s="603">
        <v>0</v>
      </c>
    </row>
    <row r="9" spans="1:4" ht="15" customHeight="1" x14ac:dyDescent="0.25">
      <c r="A9" s="640" t="s">
        <v>515</v>
      </c>
      <c r="B9" s="640"/>
      <c r="C9" s="603">
        <v>0</v>
      </c>
      <c r="D9" s="603">
        <v>0</v>
      </c>
    </row>
    <row r="10" spans="1:4" ht="15" customHeight="1" x14ac:dyDescent="0.25">
      <c r="A10" s="646" t="s">
        <v>516</v>
      </c>
      <c r="B10" s="647"/>
      <c r="C10" s="603">
        <v>0</v>
      </c>
      <c r="D10" s="603">
        <v>0</v>
      </c>
    </row>
    <row r="11" spans="1:4" ht="15" customHeight="1" x14ac:dyDescent="0.25">
      <c r="A11" s="640" t="s">
        <v>517</v>
      </c>
      <c r="B11" s="640"/>
      <c r="C11" s="603">
        <v>2330478.85</v>
      </c>
      <c r="D11" s="603">
        <v>2319905.89</v>
      </c>
    </row>
    <row r="12" spans="1:4" ht="15.75" customHeight="1" x14ac:dyDescent="0.25">
      <c r="A12" s="641" t="s">
        <v>518</v>
      </c>
      <c r="B12" s="641"/>
      <c r="C12" s="604">
        <f>SUM(C13:C22)</f>
        <v>78089367.199999988</v>
      </c>
      <c r="D12" s="604">
        <f>D13+D14+D15+D16+D17+D18+D19+D21</f>
        <v>58367803.410000004</v>
      </c>
    </row>
    <row r="13" spans="1:4" ht="15" customHeight="1" x14ac:dyDescent="0.25">
      <c r="A13" s="640" t="s">
        <v>519</v>
      </c>
      <c r="B13" s="646"/>
      <c r="C13" s="603">
        <v>1572402.41</v>
      </c>
      <c r="D13" s="603">
        <v>1629177.74</v>
      </c>
    </row>
    <row r="14" spans="1:4" ht="15" customHeight="1" x14ac:dyDescent="0.25">
      <c r="A14" s="640" t="s">
        <v>520</v>
      </c>
      <c r="B14" s="646"/>
      <c r="C14" s="603">
        <v>978490.89</v>
      </c>
      <c r="D14" s="603">
        <v>1626047.24</v>
      </c>
    </row>
    <row r="15" spans="1:4" ht="15" customHeight="1" x14ac:dyDescent="0.25">
      <c r="A15" s="640" t="s">
        <v>521</v>
      </c>
      <c r="B15" s="646"/>
      <c r="C15" s="603">
        <v>7661167.8799999999</v>
      </c>
      <c r="D15" s="603">
        <v>8600165.4499999993</v>
      </c>
    </row>
    <row r="16" spans="1:4" ht="15" customHeight="1" x14ac:dyDescent="0.25">
      <c r="A16" s="640" t="s">
        <v>522</v>
      </c>
      <c r="B16" s="646"/>
      <c r="C16" s="603">
        <v>124435.71</v>
      </c>
      <c r="D16" s="603">
        <v>117721.08</v>
      </c>
    </row>
    <row r="17" spans="1:4" ht="15" customHeight="1" x14ac:dyDescent="0.25">
      <c r="A17" s="640" t="s">
        <v>523</v>
      </c>
      <c r="B17" s="646"/>
      <c r="C17" s="603">
        <v>19980784.93</v>
      </c>
      <c r="D17" s="603">
        <v>23444348.800000001</v>
      </c>
    </row>
    <row r="18" spans="1:4" ht="15" customHeight="1" x14ac:dyDescent="0.25">
      <c r="A18" s="640" t="s">
        <v>524</v>
      </c>
      <c r="B18" s="646"/>
      <c r="C18" s="603">
        <v>3724026.94</v>
      </c>
      <c r="D18" s="603">
        <v>4446108.29</v>
      </c>
    </row>
    <row r="19" spans="1:4" ht="15" customHeight="1" x14ac:dyDescent="0.25">
      <c r="A19" s="640" t="s">
        <v>525</v>
      </c>
      <c r="B19" s="646"/>
      <c r="C19" s="603">
        <v>150977.03</v>
      </c>
      <c r="D19" s="603">
        <v>253427.74</v>
      </c>
    </row>
    <row r="20" spans="1:4" ht="15" customHeight="1" x14ac:dyDescent="0.25">
      <c r="A20" s="640" t="s">
        <v>526</v>
      </c>
      <c r="B20" s="646"/>
      <c r="C20" s="603">
        <v>0</v>
      </c>
      <c r="D20" s="603">
        <v>0</v>
      </c>
    </row>
    <row r="21" spans="1:4" ht="15.75" customHeight="1" x14ac:dyDescent="0.25">
      <c r="A21" s="640" t="s">
        <v>527</v>
      </c>
      <c r="B21" s="646"/>
      <c r="C21" s="603">
        <v>43897081.409999996</v>
      </c>
      <c r="D21" s="603">
        <v>18250807.07</v>
      </c>
    </row>
    <row r="22" spans="1:4" ht="15" customHeight="1" x14ac:dyDescent="0.25">
      <c r="A22" s="640" t="s">
        <v>528</v>
      </c>
      <c r="B22" s="640"/>
      <c r="C22" s="605">
        <v>0</v>
      </c>
      <c r="D22" s="605">
        <v>0</v>
      </c>
    </row>
    <row r="23" spans="1:4" ht="15" customHeight="1" x14ac:dyDescent="0.25">
      <c r="A23" s="641" t="s">
        <v>529</v>
      </c>
      <c r="B23" s="641"/>
      <c r="C23" s="602">
        <f>C5-C12</f>
        <v>-69414632.839999989</v>
      </c>
      <c r="D23" s="602">
        <f>D5-D12</f>
        <v>-49203370.109999999</v>
      </c>
    </row>
    <row r="24" spans="1:4" ht="15" customHeight="1" x14ac:dyDescent="0.25">
      <c r="A24" s="641" t="s">
        <v>530</v>
      </c>
      <c r="B24" s="641"/>
      <c r="C24" s="603">
        <f>SUM(C25:C27)</f>
        <v>50781064.989999995</v>
      </c>
      <c r="D24" s="603">
        <f>D25+D27</f>
        <v>5067746.93</v>
      </c>
    </row>
    <row r="25" spans="1:4" ht="15" customHeight="1" x14ac:dyDescent="0.25">
      <c r="A25" s="640" t="s">
        <v>531</v>
      </c>
      <c r="B25" s="640"/>
      <c r="C25" s="603">
        <v>25616229.59</v>
      </c>
      <c r="D25" s="603">
        <v>983719.39</v>
      </c>
    </row>
    <row r="26" spans="1:4" x14ac:dyDescent="0.25">
      <c r="A26" s="640" t="s">
        <v>532</v>
      </c>
      <c r="B26" s="640"/>
      <c r="C26" s="603">
        <v>0</v>
      </c>
      <c r="D26" s="603">
        <v>0</v>
      </c>
    </row>
    <row r="27" spans="1:4" ht="15" customHeight="1" x14ac:dyDescent="0.25">
      <c r="A27" s="640" t="s">
        <v>533</v>
      </c>
      <c r="B27" s="640"/>
      <c r="C27" s="603">
        <v>25164835.399999999</v>
      </c>
      <c r="D27" s="603">
        <f>2002259.33+2019863.96+61904.25</f>
        <v>4084027.54</v>
      </c>
    </row>
    <row r="28" spans="1:4" ht="15" customHeight="1" x14ac:dyDescent="0.25">
      <c r="A28" s="641" t="s">
        <v>534</v>
      </c>
      <c r="B28" s="641"/>
      <c r="C28" s="602">
        <f>C30+C29</f>
        <v>25876907.059999999</v>
      </c>
      <c r="D28" s="602">
        <f>D30+D29</f>
        <v>12966910.51</v>
      </c>
    </row>
    <row r="29" spans="1:4" ht="15" customHeight="1" x14ac:dyDescent="0.25">
      <c r="A29" s="646" t="s">
        <v>535</v>
      </c>
      <c r="B29" s="647"/>
      <c r="C29" s="603">
        <v>0</v>
      </c>
      <c r="D29" s="603">
        <v>0</v>
      </c>
    </row>
    <row r="30" spans="1:4" ht="15" customHeight="1" x14ac:dyDescent="0.25">
      <c r="A30" s="640" t="s">
        <v>536</v>
      </c>
      <c r="B30" s="640"/>
      <c r="C30" s="603">
        <v>25876907.059999999</v>
      </c>
      <c r="D30" s="603">
        <v>12966910.51</v>
      </c>
    </row>
    <row r="31" spans="1:4" ht="15" customHeight="1" x14ac:dyDescent="0.25">
      <c r="A31" s="641" t="s">
        <v>537</v>
      </c>
      <c r="B31" s="641"/>
      <c r="C31" s="602">
        <f>C23+C24-C28</f>
        <v>-44510474.909999996</v>
      </c>
      <c r="D31" s="603">
        <f>D23+D24-D28</f>
        <v>-57102533.689999998</v>
      </c>
    </row>
    <row r="32" spans="1:4" ht="15" customHeight="1" x14ac:dyDescent="0.25">
      <c r="A32" s="641" t="s">
        <v>538</v>
      </c>
      <c r="B32" s="641"/>
      <c r="C32" s="602">
        <f>SUM(C33:C35)</f>
        <v>7268007.9900000002</v>
      </c>
      <c r="D32" s="602">
        <f>SUM(D33:D35)</f>
        <v>6790023.71</v>
      </c>
    </row>
    <row r="33" spans="1:4" ht="15" customHeight="1" x14ac:dyDescent="0.25">
      <c r="A33" s="640" t="s">
        <v>539</v>
      </c>
      <c r="B33" s="640"/>
      <c r="C33" s="603">
        <v>0</v>
      </c>
      <c r="D33" s="603">
        <v>0</v>
      </c>
    </row>
    <row r="34" spans="1:4" x14ac:dyDescent="0.25">
      <c r="A34" s="640" t="s">
        <v>540</v>
      </c>
      <c r="B34" s="640"/>
      <c r="C34" s="603">
        <v>6084364.3399999999</v>
      </c>
      <c r="D34" s="603">
        <v>6769306.1500000004</v>
      </c>
    </row>
    <row r="35" spans="1:4" x14ac:dyDescent="0.25">
      <c r="A35" s="640" t="s">
        <v>541</v>
      </c>
      <c r="B35" s="640"/>
      <c r="C35" s="603">
        <v>1183643.6499999999</v>
      </c>
      <c r="D35" s="603">
        <v>20717.560000000001</v>
      </c>
    </row>
    <row r="36" spans="1:4" x14ac:dyDescent="0.25">
      <c r="A36" s="644"/>
      <c r="B36" s="645"/>
      <c r="C36" s="603">
        <v>0</v>
      </c>
      <c r="D36" s="603">
        <v>0</v>
      </c>
    </row>
    <row r="37" spans="1:4" ht="15" customHeight="1" x14ac:dyDescent="0.25">
      <c r="A37" s="641" t="s">
        <v>542</v>
      </c>
      <c r="B37" s="641"/>
      <c r="C37" s="602">
        <f>SUM(C40:C41)</f>
        <v>10439738.15</v>
      </c>
      <c r="D37" s="602">
        <f>SUM(D40:D41)</f>
        <v>8431361.9700000007</v>
      </c>
    </row>
    <row r="38" spans="1:4" x14ac:dyDescent="0.25">
      <c r="A38" s="642"/>
      <c r="B38" s="643"/>
      <c r="C38" s="603">
        <v>0</v>
      </c>
      <c r="D38" s="603">
        <v>0</v>
      </c>
    </row>
    <row r="39" spans="1:4" x14ac:dyDescent="0.25">
      <c r="A39" s="642"/>
      <c r="B39" s="643"/>
      <c r="C39" s="603">
        <v>0</v>
      </c>
      <c r="D39" s="603">
        <v>0</v>
      </c>
    </row>
    <row r="40" spans="1:4" x14ac:dyDescent="0.25">
      <c r="A40" s="640" t="s">
        <v>543</v>
      </c>
      <c r="B40" s="640"/>
      <c r="C40" s="603">
        <v>0</v>
      </c>
      <c r="D40" s="603">
        <v>0</v>
      </c>
    </row>
    <row r="41" spans="1:4" x14ac:dyDescent="0.25">
      <c r="A41" s="640" t="s">
        <v>544</v>
      </c>
      <c r="B41" s="640"/>
      <c r="C41" s="603">
        <v>10439738.15</v>
      </c>
      <c r="D41" s="603">
        <v>8431361.9700000007</v>
      </c>
    </row>
    <row r="42" spans="1:4" ht="15" customHeight="1" x14ac:dyDescent="0.25">
      <c r="A42" s="641" t="s">
        <v>545</v>
      </c>
      <c r="B42" s="641"/>
      <c r="C42" s="602">
        <f>C31+C32-C37</f>
        <v>-47682205.069999993</v>
      </c>
      <c r="D42" s="602">
        <f>D31+D32-D37</f>
        <v>-58743871.949999996</v>
      </c>
    </row>
    <row r="43" spans="1:4" ht="15" customHeight="1" x14ac:dyDescent="0.25">
      <c r="A43" s="641" t="s">
        <v>546</v>
      </c>
      <c r="B43" s="641"/>
      <c r="C43" s="603">
        <f>C44-C45</f>
        <v>0</v>
      </c>
      <c r="D43" s="603">
        <f>D44-D45</f>
        <v>0</v>
      </c>
    </row>
    <row r="44" spans="1:4" ht="15" customHeight="1" x14ac:dyDescent="0.25">
      <c r="A44" s="640" t="s">
        <v>547</v>
      </c>
      <c r="B44" s="640"/>
      <c r="C44" s="603">
        <v>0</v>
      </c>
      <c r="D44" s="603">
        <v>0</v>
      </c>
    </row>
    <row r="45" spans="1:4" ht="15" customHeight="1" x14ac:dyDescent="0.25">
      <c r="A45" s="640" t="s">
        <v>548</v>
      </c>
      <c r="B45" s="640"/>
      <c r="C45" s="603">
        <v>0</v>
      </c>
      <c r="D45" s="603">
        <v>0</v>
      </c>
    </row>
    <row r="46" spans="1:4" ht="15" customHeight="1" x14ac:dyDescent="0.25">
      <c r="A46" s="641" t="s">
        <v>549</v>
      </c>
      <c r="B46" s="641"/>
      <c r="C46" s="602">
        <f>C42+C43</f>
        <v>-47682205.069999993</v>
      </c>
      <c r="D46" s="602">
        <f>D42+D43</f>
        <v>-58743871.949999996</v>
      </c>
    </row>
    <row r="47" spans="1:4" ht="15" customHeight="1" x14ac:dyDescent="0.25">
      <c r="A47" s="641" t="s">
        <v>550</v>
      </c>
      <c r="B47" s="641"/>
      <c r="C47" s="603">
        <v>0</v>
      </c>
      <c r="D47" s="603">
        <v>0</v>
      </c>
    </row>
    <row r="48" spans="1:4" ht="15" customHeight="1" x14ac:dyDescent="0.25">
      <c r="A48" s="641" t="s">
        <v>551</v>
      </c>
      <c r="B48" s="641"/>
      <c r="C48" s="603">
        <v>0</v>
      </c>
      <c r="D48" s="603">
        <v>0</v>
      </c>
    </row>
    <row r="49" spans="1:4" ht="15" customHeight="1" x14ac:dyDescent="0.25">
      <c r="A49" s="641" t="s">
        <v>552</v>
      </c>
      <c r="B49" s="641"/>
      <c r="C49" s="602">
        <f>C46-C47-C48</f>
        <v>-47682205.069999993</v>
      </c>
      <c r="D49" s="602">
        <f>D46-D47-D48</f>
        <v>-58743871.949999996</v>
      </c>
    </row>
    <row r="50" spans="1:4" x14ac:dyDescent="0.25">
      <c r="A50" s="15"/>
      <c r="B50" s="15"/>
      <c r="C50" s="15"/>
      <c r="D50" s="518"/>
    </row>
    <row r="51" spans="1:4" x14ac:dyDescent="0.25">
      <c r="A51" s="15"/>
      <c r="B51" s="15"/>
      <c r="C51" s="15"/>
      <c r="D51" s="15"/>
    </row>
    <row r="52" spans="1:4" x14ac:dyDescent="0.25">
      <c r="A52" s="15"/>
      <c r="B52" s="520" t="s">
        <v>553</v>
      </c>
      <c r="C52" s="15"/>
      <c r="D52" s="15"/>
    </row>
    <row r="53" spans="1:4" x14ac:dyDescent="0.25">
      <c r="A53" s="519" t="s">
        <v>419</v>
      </c>
      <c r="B53" s="519" t="s">
        <v>420</v>
      </c>
      <c r="C53" s="636" t="s">
        <v>421</v>
      </c>
      <c r="D53" s="636"/>
    </row>
  </sheetData>
  <mergeCells count="48">
    <mergeCell ref="A13:B1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C53:D53"/>
    <mergeCell ref="C1:D3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9"/>
  <sheetViews>
    <sheetView zoomScaleNormal="100" workbookViewId="0">
      <selection activeCell="E12" sqref="E12"/>
    </sheetView>
  </sheetViews>
  <sheetFormatPr defaultRowHeight="12.75" x14ac:dyDescent="0.2"/>
  <cols>
    <col min="1" max="1" width="26.140625" style="15" customWidth="1"/>
    <col min="2" max="2" width="21.5703125" style="15" customWidth="1"/>
    <col min="3" max="3" width="18.5703125" style="15" customWidth="1"/>
    <col min="4" max="4" width="17.7109375" style="15" customWidth="1"/>
    <col min="5" max="5" width="18.5703125" style="15" customWidth="1"/>
    <col min="6" max="6" width="16.140625" style="15" bestFit="1" customWidth="1"/>
    <col min="7" max="7" width="9.140625" style="15"/>
    <col min="8" max="8" width="11.7109375" style="15" customWidth="1"/>
    <col min="9" max="9" width="19.28515625" style="15" customWidth="1"/>
    <col min="10" max="10" width="21" style="15" customWidth="1"/>
    <col min="11" max="11" width="19" style="15" customWidth="1"/>
    <col min="12" max="12" width="15.140625" style="15" bestFit="1" customWidth="1"/>
    <col min="13" max="256" width="9.140625" style="15"/>
    <col min="257" max="257" width="26.140625" style="15" customWidth="1"/>
    <col min="258" max="258" width="21.5703125" style="15" customWidth="1"/>
    <col min="259" max="259" width="18.5703125" style="15" customWidth="1"/>
    <col min="260" max="260" width="17.7109375" style="15" customWidth="1"/>
    <col min="261" max="261" width="18.5703125" style="15" customWidth="1"/>
    <col min="262" max="262" width="16.140625" style="15" bestFit="1" customWidth="1"/>
    <col min="263" max="263" width="9.140625" style="15"/>
    <col min="264" max="264" width="11.7109375" style="15" customWidth="1"/>
    <col min="265" max="265" width="19.28515625" style="15" customWidth="1"/>
    <col min="266" max="266" width="21" style="15" customWidth="1"/>
    <col min="267" max="267" width="19" style="15" customWidth="1"/>
    <col min="268" max="268" width="15.140625" style="15" bestFit="1" customWidth="1"/>
    <col min="269" max="512" width="9.140625" style="15"/>
    <col min="513" max="513" width="26.140625" style="15" customWidth="1"/>
    <col min="514" max="514" width="21.5703125" style="15" customWidth="1"/>
    <col min="515" max="515" width="18.5703125" style="15" customWidth="1"/>
    <col min="516" max="516" width="17.7109375" style="15" customWidth="1"/>
    <col min="517" max="517" width="18.5703125" style="15" customWidth="1"/>
    <col min="518" max="518" width="16.140625" style="15" bestFit="1" customWidth="1"/>
    <col min="519" max="519" width="9.140625" style="15"/>
    <col min="520" max="520" width="11.7109375" style="15" customWidth="1"/>
    <col min="521" max="521" width="19.28515625" style="15" customWidth="1"/>
    <col min="522" max="522" width="21" style="15" customWidth="1"/>
    <col min="523" max="523" width="19" style="15" customWidth="1"/>
    <col min="524" max="524" width="15.140625" style="15" bestFit="1" customWidth="1"/>
    <col min="525" max="768" width="9.140625" style="15"/>
    <col min="769" max="769" width="26.140625" style="15" customWidth="1"/>
    <col min="770" max="770" width="21.5703125" style="15" customWidth="1"/>
    <col min="771" max="771" width="18.5703125" style="15" customWidth="1"/>
    <col min="772" max="772" width="17.7109375" style="15" customWidth="1"/>
    <col min="773" max="773" width="18.5703125" style="15" customWidth="1"/>
    <col min="774" max="774" width="16.140625" style="15" bestFit="1" customWidth="1"/>
    <col min="775" max="775" width="9.140625" style="15"/>
    <col min="776" max="776" width="11.7109375" style="15" customWidth="1"/>
    <col min="777" max="777" width="19.28515625" style="15" customWidth="1"/>
    <col min="778" max="778" width="21" style="15" customWidth="1"/>
    <col min="779" max="779" width="19" style="15" customWidth="1"/>
    <col min="780" max="780" width="15.140625" style="15" bestFit="1" customWidth="1"/>
    <col min="781" max="1024" width="9.140625" style="15"/>
    <col min="1025" max="1025" width="26.140625" style="15" customWidth="1"/>
    <col min="1026" max="1026" width="21.5703125" style="15" customWidth="1"/>
    <col min="1027" max="1027" width="18.5703125" style="15" customWidth="1"/>
    <col min="1028" max="1028" width="17.7109375" style="15" customWidth="1"/>
    <col min="1029" max="1029" width="18.5703125" style="15" customWidth="1"/>
    <col min="1030" max="1030" width="16.140625" style="15" bestFit="1" customWidth="1"/>
    <col min="1031" max="1031" width="9.140625" style="15"/>
    <col min="1032" max="1032" width="11.7109375" style="15" customWidth="1"/>
    <col min="1033" max="1033" width="19.28515625" style="15" customWidth="1"/>
    <col min="1034" max="1034" width="21" style="15" customWidth="1"/>
    <col min="1035" max="1035" width="19" style="15" customWidth="1"/>
    <col min="1036" max="1036" width="15.140625" style="15" bestFit="1" customWidth="1"/>
    <col min="1037" max="1280" width="9.140625" style="15"/>
    <col min="1281" max="1281" width="26.140625" style="15" customWidth="1"/>
    <col min="1282" max="1282" width="21.5703125" style="15" customWidth="1"/>
    <col min="1283" max="1283" width="18.5703125" style="15" customWidth="1"/>
    <col min="1284" max="1284" width="17.7109375" style="15" customWidth="1"/>
    <col min="1285" max="1285" width="18.5703125" style="15" customWidth="1"/>
    <col min="1286" max="1286" width="16.140625" style="15" bestFit="1" customWidth="1"/>
    <col min="1287" max="1287" width="9.140625" style="15"/>
    <col min="1288" max="1288" width="11.7109375" style="15" customWidth="1"/>
    <col min="1289" max="1289" width="19.28515625" style="15" customWidth="1"/>
    <col min="1290" max="1290" width="21" style="15" customWidth="1"/>
    <col min="1291" max="1291" width="19" style="15" customWidth="1"/>
    <col min="1292" max="1292" width="15.140625" style="15" bestFit="1" customWidth="1"/>
    <col min="1293" max="1536" width="9.140625" style="15"/>
    <col min="1537" max="1537" width="26.140625" style="15" customWidth="1"/>
    <col min="1538" max="1538" width="21.5703125" style="15" customWidth="1"/>
    <col min="1539" max="1539" width="18.5703125" style="15" customWidth="1"/>
    <col min="1540" max="1540" width="17.7109375" style="15" customWidth="1"/>
    <col min="1541" max="1541" width="18.5703125" style="15" customWidth="1"/>
    <col min="1542" max="1542" width="16.140625" style="15" bestFit="1" customWidth="1"/>
    <col min="1543" max="1543" width="9.140625" style="15"/>
    <col min="1544" max="1544" width="11.7109375" style="15" customWidth="1"/>
    <col min="1545" max="1545" width="19.28515625" style="15" customWidth="1"/>
    <col min="1546" max="1546" width="21" style="15" customWidth="1"/>
    <col min="1547" max="1547" width="19" style="15" customWidth="1"/>
    <col min="1548" max="1548" width="15.140625" style="15" bestFit="1" customWidth="1"/>
    <col min="1549" max="1792" width="9.140625" style="15"/>
    <col min="1793" max="1793" width="26.140625" style="15" customWidth="1"/>
    <col min="1794" max="1794" width="21.5703125" style="15" customWidth="1"/>
    <col min="1795" max="1795" width="18.5703125" style="15" customWidth="1"/>
    <col min="1796" max="1796" width="17.7109375" style="15" customWidth="1"/>
    <col min="1797" max="1797" width="18.5703125" style="15" customWidth="1"/>
    <col min="1798" max="1798" width="16.140625" style="15" bestFit="1" customWidth="1"/>
    <col min="1799" max="1799" width="9.140625" style="15"/>
    <col min="1800" max="1800" width="11.7109375" style="15" customWidth="1"/>
    <col min="1801" max="1801" width="19.28515625" style="15" customWidth="1"/>
    <col min="1802" max="1802" width="21" style="15" customWidth="1"/>
    <col min="1803" max="1803" width="19" style="15" customWidth="1"/>
    <col min="1804" max="1804" width="15.140625" style="15" bestFit="1" customWidth="1"/>
    <col min="1805" max="2048" width="9.140625" style="15"/>
    <col min="2049" max="2049" width="26.140625" style="15" customWidth="1"/>
    <col min="2050" max="2050" width="21.5703125" style="15" customWidth="1"/>
    <col min="2051" max="2051" width="18.5703125" style="15" customWidth="1"/>
    <col min="2052" max="2052" width="17.7109375" style="15" customWidth="1"/>
    <col min="2053" max="2053" width="18.5703125" style="15" customWidth="1"/>
    <col min="2054" max="2054" width="16.140625" style="15" bestFit="1" customWidth="1"/>
    <col min="2055" max="2055" width="9.140625" style="15"/>
    <col min="2056" max="2056" width="11.7109375" style="15" customWidth="1"/>
    <col min="2057" max="2057" width="19.28515625" style="15" customWidth="1"/>
    <col min="2058" max="2058" width="21" style="15" customWidth="1"/>
    <col min="2059" max="2059" width="19" style="15" customWidth="1"/>
    <col min="2060" max="2060" width="15.140625" style="15" bestFit="1" customWidth="1"/>
    <col min="2061" max="2304" width="9.140625" style="15"/>
    <col min="2305" max="2305" width="26.140625" style="15" customWidth="1"/>
    <col min="2306" max="2306" width="21.5703125" style="15" customWidth="1"/>
    <col min="2307" max="2307" width="18.5703125" style="15" customWidth="1"/>
    <col min="2308" max="2308" width="17.7109375" style="15" customWidth="1"/>
    <col min="2309" max="2309" width="18.5703125" style="15" customWidth="1"/>
    <col min="2310" max="2310" width="16.140625" style="15" bestFit="1" customWidth="1"/>
    <col min="2311" max="2311" width="9.140625" style="15"/>
    <col min="2312" max="2312" width="11.7109375" style="15" customWidth="1"/>
    <col min="2313" max="2313" width="19.28515625" style="15" customWidth="1"/>
    <col min="2314" max="2314" width="21" style="15" customWidth="1"/>
    <col min="2315" max="2315" width="19" style="15" customWidth="1"/>
    <col min="2316" max="2316" width="15.140625" style="15" bestFit="1" customWidth="1"/>
    <col min="2317" max="2560" width="9.140625" style="15"/>
    <col min="2561" max="2561" width="26.140625" style="15" customWidth="1"/>
    <col min="2562" max="2562" width="21.5703125" style="15" customWidth="1"/>
    <col min="2563" max="2563" width="18.5703125" style="15" customWidth="1"/>
    <col min="2564" max="2564" width="17.7109375" style="15" customWidth="1"/>
    <col min="2565" max="2565" width="18.5703125" style="15" customWidth="1"/>
    <col min="2566" max="2566" width="16.140625" style="15" bestFit="1" customWidth="1"/>
    <col min="2567" max="2567" width="9.140625" style="15"/>
    <col min="2568" max="2568" width="11.7109375" style="15" customWidth="1"/>
    <col min="2569" max="2569" width="19.28515625" style="15" customWidth="1"/>
    <col min="2570" max="2570" width="21" style="15" customWidth="1"/>
    <col min="2571" max="2571" width="19" style="15" customWidth="1"/>
    <col min="2572" max="2572" width="15.140625" style="15" bestFit="1" customWidth="1"/>
    <col min="2573" max="2816" width="9.140625" style="15"/>
    <col min="2817" max="2817" width="26.140625" style="15" customWidth="1"/>
    <col min="2818" max="2818" width="21.5703125" style="15" customWidth="1"/>
    <col min="2819" max="2819" width="18.5703125" style="15" customWidth="1"/>
    <col min="2820" max="2820" width="17.7109375" style="15" customWidth="1"/>
    <col min="2821" max="2821" width="18.5703125" style="15" customWidth="1"/>
    <col min="2822" max="2822" width="16.140625" style="15" bestFit="1" customWidth="1"/>
    <col min="2823" max="2823" width="9.140625" style="15"/>
    <col min="2824" max="2824" width="11.7109375" style="15" customWidth="1"/>
    <col min="2825" max="2825" width="19.28515625" style="15" customWidth="1"/>
    <col min="2826" max="2826" width="21" style="15" customWidth="1"/>
    <col min="2827" max="2827" width="19" style="15" customWidth="1"/>
    <col min="2828" max="2828" width="15.140625" style="15" bestFit="1" customWidth="1"/>
    <col min="2829" max="3072" width="9.140625" style="15"/>
    <col min="3073" max="3073" width="26.140625" style="15" customWidth="1"/>
    <col min="3074" max="3074" width="21.5703125" style="15" customWidth="1"/>
    <col min="3075" max="3075" width="18.5703125" style="15" customWidth="1"/>
    <col min="3076" max="3076" width="17.7109375" style="15" customWidth="1"/>
    <col min="3077" max="3077" width="18.5703125" style="15" customWidth="1"/>
    <col min="3078" max="3078" width="16.140625" style="15" bestFit="1" customWidth="1"/>
    <col min="3079" max="3079" width="9.140625" style="15"/>
    <col min="3080" max="3080" width="11.7109375" style="15" customWidth="1"/>
    <col min="3081" max="3081" width="19.28515625" style="15" customWidth="1"/>
    <col min="3082" max="3082" width="21" style="15" customWidth="1"/>
    <col min="3083" max="3083" width="19" style="15" customWidth="1"/>
    <col min="3084" max="3084" width="15.140625" style="15" bestFit="1" customWidth="1"/>
    <col min="3085" max="3328" width="9.140625" style="15"/>
    <col min="3329" max="3329" width="26.140625" style="15" customWidth="1"/>
    <col min="3330" max="3330" width="21.5703125" style="15" customWidth="1"/>
    <col min="3331" max="3331" width="18.5703125" style="15" customWidth="1"/>
    <col min="3332" max="3332" width="17.7109375" style="15" customWidth="1"/>
    <col min="3333" max="3333" width="18.5703125" style="15" customWidth="1"/>
    <col min="3334" max="3334" width="16.140625" style="15" bestFit="1" customWidth="1"/>
    <col min="3335" max="3335" width="9.140625" style="15"/>
    <col min="3336" max="3336" width="11.7109375" style="15" customWidth="1"/>
    <col min="3337" max="3337" width="19.28515625" style="15" customWidth="1"/>
    <col min="3338" max="3338" width="21" style="15" customWidth="1"/>
    <col min="3339" max="3339" width="19" style="15" customWidth="1"/>
    <col min="3340" max="3340" width="15.140625" style="15" bestFit="1" customWidth="1"/>
    <col min="3341" max="3584" width="9.140625" style="15"/>
    <col min="3585" max="3585" width="26.140625" style="15" customWidth="1"/>
    <col min="3586" max="3586" width="21.5703125" style="15" customWidth="1"/>
    <col min="3587" max="3587" width="18.5703125" style="15" customWidth="1"/>
    <col min="3588" max="3588" width="17.7109375" style="15" customWidth="1"/>
    <col min="3589" max="3589" width="18.5703125" style="15" customWidth="1"/>
    <col min="3590" max="3590" width="16.140625" style="15" bestFit="1" customWidth="1"/>
    <col min="3591" max="3591" width="9.140625" style="15"/>
    <col min="3592" max="3592" width="11.7109375" style="15" customWidth="1"/>
    <col min="3593" max="3593" width="19.28515625" style="15" customWidth="1"/>
    <col min="3594" max="3594" width="21" style="15" customWidth="1"/>
    <col min="3595" max="3595" width="19" style="15" customWidth="1"/>
    <col min="3596" max="3596" width="15.140625" style="15" bestFit="1" customWidth="1"/>
    <col min="3597" max="3840" width="9.140625" style="15"/>
    <col min="3841" max="3841" width="26.140625" style="15" customWidth="1"/>
    <col min="3842" max="3842" width="21.5703125" style="15" customWidth="1"/>
    <col min="3843" max="3843" width="18.5703125" style="15" customWidth="1"/>
    <col min="3844" max="3844" width="17.7109375" style="15" customWidth="1"/>
    <col min="3845" max="3845" width="18.5703125" style="15" customWidth="1"/>
    <col min="3846" max="3846" width="16.140625" style="15" bestFit="1" customWidth="1"/>
    <col min="3847" max="3847" width="9.140625" style="15"/>
    <col min="3848" max="3848" width="11.7109375" style="15" customWidth="1"/>
    <col min="3849" max="3849" width="19.28515625" style="15" customWidth="1"/>
    <col min="3850" max="3850" width="21" style="15" customWidth="1"/>
    <col min="3851" max="3851" width="19" style="15" customWidth="1"/>
    <col min="3852" max="3852" width="15.140625" style="15" bestFit="1" customWidth="1"/>
    <col min="3853" max="4096" width="9.140625" style="15"/>
    <col min="4097" max="4097" width="26.140625" style="15" customWidth="1"/>
    <col min="4098" max="4098" width="21.5703125" style="15" customWidth="1"/>
    <col min="4099" max="4099" width="18.5703125" style="15" customWidth="1"/>
    <col min="4100" max="4100" width="17.7109375" style="15" customWidth="1"/>
    <col min="4101" max="4101" width="18.5703125" style="15" customWidth="1"/>
    <col min="4102" max="4102" width="16.140625" style="15" bestFit="1" customWidth="1"/>
    <col min="4103" max="4103" width="9.140625" style="15"/>
    <col min="4104" max="4104" width="11.7109375" style="15" customWidth="1"/>
    <col min="4105" max="4105" width="19.28515625" style="15" customWidth="1"/>
    <col min="4106" max="4106" width="21" style="15" customWidth="1"/>
    <col min="4107" max="4107" width="19" style="15" customWidth="1"/>
    <col min="4108" max="4108" width="15.140625" style="15" bestFit="1" customWidth="1"/>
    <col min="4109" max="4352" width="9.140625" style="15"/>
    <col min="4353" max="4353" width="26.140625" style="15" customWidth="1"/>
    <col min="4354" max="4354" width="21.5703125" style="15" customWidth="1"/>
    <col min="4355" max="4355" width="18.5703125" style="15" customWidth="1"/>
    <col min="4356" max="4356" width="17.7109375" style="15" customWidth="1"/>
    <col min="4357" max="4357" width="18.5703125" style="15" customWidth="1"/>
    <col min="4358" max="4358" width="16.140625" style="15" bestFit="1" customWidth="1"/>
    <col min="4359" max="4359" width="9.140625" style="15"/>
    <col min="4360" max="4360" width="11.7109375" style="15" customWidth="1"/>
    <col min="4361" max="4361" width="19.28515625" style="15" customWidth="1"/>
    <col min="4362" max="4362" width="21" style="15" customWidth="1"/>
    <col min="4363" max="4363" width="19" style="15" customWidth="1"/>
    <col min="4364" max="4364" width="15.140625" style="15" bestFit="1" customWidth="1"/>
    <col min="4365" max="4608" width="9.140625" style="15"/>
    <col min="4609" max="4609" width="26.140625" style="15" customWidth="1"/>
    <col min="4610" max="4610" width="21.5703125" style="15" customWidth="1"/>
    <col min="4611" max="4611" width="18.5703125" style="15" customWidth="1"/>
    <col min="4612" max="4612" width="17.7109375" style="15" customWidth="1"/>
    <col min="4613" max="4613" width="18.5703125" style="15" customWidth="1"/>
    <col min="4614" max="4614" width="16.140625" style="15" bestFit="1" customWidth="1"/>
    <col min="4615" max="4615" width="9.140625" style="15"/>
    <col min="4616" max="4616" width="11.7109375" style="15" customWidth="1"/>
    <col min="4617" max="4617" width="19.28515625" style="15" customWidth="1"/>
    <col min="4618" max="4618" width="21" style="15" customWidth="1"/>
    <col min="4619" max="4619" width="19" style="15" customWidth="1"/>
    <col min="4620" max="4620" width="15.140625" style="15" bestFit="1" customWidth="1"/>
    <col min="4621" max="4864" width="9.140625" style="15"/>
    <col min="4865" max="4865" width="26.140625" style="15" customWidth="1"/>
    <col min="4866" max="4866" width="21.5703125" style="15" customWidth="1"/>
    <col min="4867" max="4867" width="18.5703125" style="15" customWidth="1"/>
    <col min="4868" max="4868" width="17.7109375" style="15" customWidth="1"/>
    <col min="4869" max="4869" width="18.5703125" style="15" customWidth="1"/>
    <col min="4870" max="4870" width="16.140625" style="15" bestFit="1" customWidth="1"/>
    <col min="4871" max="4871" width="9.140625" style="15"/>
    <col min="4872" max="4872" width="11.7109375" style="15" customWidth="1"/>
    <col min="4873" max="4873" width="19.28515625" style="15" customWidth="1"/>
    <col min="4874" max="4874" width="21" style="15" customWidth="1"/>
    <col min="4875" max="4875" width="19" style="15" customWidth="1"/>
    <col min="4876" max="4876" width="15.140625" style="15" bestFit="1" customWidth="1"/>
    <col min="4877" max="5120" width="9.140625" style="15"/>
    <col min="5121" max="5121" width="26.140625" style="15" customWidth="1"/>
    <col min="5122" max="5122" width="21.5703125" style="15" customWidth="1"/>
    <col min="5123" max="5123" width="18.5703125" style="15" customWidth="1"/>
    <col min="5124" max="5124" width="17.7109375" style="15" customWidth="1"/>
    <col min="5125" max="5125" width="18.5703125" style="15" customWidth="1"/>
    <col min="5126" max="5126" width="16.140625" style="15" bestFit="1" customWidth="1"/>
    <col min="5127" max="5127" width="9.140625" style="15"/>
    <col min="5128" max="5128" width="11.7109375" style="15" customWidth="1"/>
    <col min="5129" max="5129" width="19.28515625" style="15" customWidth="1"/>
    <col min="5130" max="5130" width="21" style="15" customWidth="1"/>
    <col min="5131" max="5131" width="19" style="15" customWidth="1"/>
    <col min="5132" max="5132" width="15.140625" style="15" bestFit="1" customWidth="1"/>
    <col min="5133" max="5376" width="9.140625" style="15"/>
    <col min="5377" max="5377" width="26.140625" style="15" customWidth="1"/>
    <col min="5378" max="5378" width="21.5703125" style="15" customWidth="1"/>
    <col min="5379" max="5379" width="18.5703125" style="15" customWidth="1"/>
    <col min="5380" max="5380" width="17.7109375" style="15" customWidth="1"/>
    <col min="5381" max="5381" width="18.5703125" style="15" customWidth="1"/>
    <col min="5382" max="5382" width="16.140625" style="15" bestFit="1" customWidth="1"/>
    <col min="5383" max="5383" width="9.140625" style="15"/>
    <col min="5384" max="5384" width="11.7109375" style="15" customWidth="1"/>
    <col min="5385" max="5385" width="19.28515625" style="15" customWidth="1"/>
    <col min="5386" max="5386" width="21" style="15" customWidth="1"/>
    <col min="5387" max="5387" width="19" style="15" customWidth="1"/>
    <col min="5388" max="5388" width="15.140625" style="15" bestFit="1" customWidth="1"/>
    <col min="5389" max="5632" width="9.140625" style="15"/>
    <col min="5633" max="5633" width="26.140625" style="15" customWidth="1"/>
    <col min="5634" max="5634" width="21.5703125" style="15" customWidth="1"/>
    <col min="5635" max="5635" width="18.5703125" style="15" customWidth="1"/>
    <col min="5636" max="5636" width="17.7109375" style="15" customWidth="1"/>
    <col min="5637" max="5637" width="18.5703125" style="15" customWidth="1"/>
    <col min="5638" max="5638" width="16.140625" style="15" bestFit="1" customWidth="1"/>
    <col min="5639" max="5639" width="9.140625" style="15"/>
    <col min="5640" max="5640" width="11.7109375" style="15" customWidth="1"/>
    <col min="5641" max="5641" width="19.28515625" style="15" customWidth="1"/>
    <col min="5642" max="5642" width="21" style="15" customWidth="1"/>
    <col min="5643" max="5643" width="19" style="15" customWidth="1"/>
    <col min="5644" max="5644" width="15.140625" style="15" bestFit="1" customWidth="1"/>
    <col min="5645" max="5888" width="9.140625" style="15"/>
    <col min="5889" max="5889" width="26.140625" style="15" customWidth="1"/>
    <col min="5890" max="5890" width="21.5703125" style="15" customWidth="1"/>
    <col min="5891" max="5891" width="18.5703125" style="15" customWidth="1"/>
    <col min="5892" max="5892" width="17.7109375" style="15" customWidth="1"/>
    <col min="5893" max="5893" width="18.5703125" style="15" customWidth="1"/>
    <col min="5894" max="5894" width="16.140625" style="15" bestFit="1" customWidth="1"/>
    <col min="5895" max="5895" width="9.140625" style="15"/>
    <col min="5896" max="5896" width="11.7109375" style="15" customWidth="1"/>
    <col min="5897" max="5897" width="19.28515625" style="15" customWidth="1"/>
    <col min="5898" max="5898" width="21" style="15" customWidth="1"/>
    <col min="5899" max="5899" width="19" style="15" customWidth="1"/>
    <col min="5900" max="5900" width="15.140625" style="15" bestFit="1" customWidth="1"/>
    <col min="5901" max="6144" width="9.140625" style="15"/>
    <col min="6145" max="6145" width="26.140625" style="15" customWidth="1"/>
    <col min="6146" max="6146" width="21.5703125" style="15" customWidth="1"/>
    <col min="6147" max="6147" width="18.5703125" style="15" customWidth="1"/>
    <col min="6148" max="6148" width="17.7109375" style="15" customWidth="1"/>
    <col min="6149" max="6149" width="18.5703125" style="15" customWidth="1"/>
    <col min="6150" max="6150" width="16.140625" style="15" bestFit="1" customWidth="1"/>
    <col min="6151" max="6151" width="9.140625" style="15"/>
    <col min="6152" max="6152" width="11.7109375" style="15" customWidth="1"/>
    <col min="6153" max="6153" width="19.28515625" style="15" customWidth="1"/>
    <col min="6154" max="6154" width="21" style="15" customWidth="1"/>
    <col min="6155" max="6155" width="19" style="15" customWidth="1"/>
    <col min="6156" max="6156" width="15.140625" style="15" bestFit="1" customWidth="1"/>
    <col min="6157" max="6400" width="9.140625" style="15"/>
    <col min="6401" max="6401" width="26.140625" style="15" customWidth="1"/>
    <col min="6402" max="6402" width="21.5703125" style="15" customWidth="1"/>
    <col min="6403" max="6403" width="18.5703125" style="15" customWidth="1"/>
    <col min="6404" max="6404" width="17.7109375" style="15" customWidth="1"/>
    <col min="6405" max="6405" width="18.5703125" style="15" customWidth="1"/>
    <col min="6406" max="6406" width="16.140625" style="15" bestFit="1" customWidth="1"/>
    <col min="6407" max="6407" width="9.140625" style="15"/>
    <col min="6408" max="6408" width="11.7109375" style="15" customWidth="1"/>
    <col min="6409" max="6409" width="19.28515625" style="15" customWidth="1"/>
    <col min="6410" max="6410" width="21" style="15" customWidth="1"/>
    <col min="6411" max="6411" width="19" style="15" customWidth="1"/>
    <col min="6412" max="6412" width="15.140625" style="15" bestFit="1" customWidth="1"/>
    <col min="6413" max="6656" width="9.140625" style="15"/>
    <col min="6657" max="6657" width="26.140625" style="15" customWidth="1"/>
    <col min="6658" max="6658" width="21.5703125" style="15" customWidth="1"/>
    <col min="6659" max="6659" width="18.5703125" style="15" customWidth="1"/>
    <col min="6660" max="6660" width="17.7109375" style="15" customWidth="1"/>
    <col min="6661" max="6661" width="18.5703125" style="15" customWidth="1"/>
    <col min="6662" max="6662" width="16.140625" style="15" bestFit="1" customWidth="1"/>
    <col min="6663" max="6663" width="9.140625" style="15"/>
    <col min="6664" max="6664" width="11.7109375" style="15" customWidth="1"/>
    <col min="6665" max="6665" width="19.28515625" style="15" customWidth="1"/>
    <col min="6666" max="6666" width="21" style="15" customWidth="1"/>
    <col min="6667" max="6667" width="19" style="15" customWidth="1"/>
    <col min="6668" max="6668" width="15.140625" style="15" bestFit="1" customWidth="1"/>
    <col min="6669" max="6912" width="9.140625" style="15"/>
    <col min="6913" max="6913" width="26.140625" style="15" customWidth="1"/>
    <col min="6914" max="6914" width="21.5703125" style="15" customWidth="1"/>
    <col min="6915" max="6915" width="18.5703125" style="15" customWidth="1"/>
    <col min="6916" max="6916" width="17.7109375" style="15" customWidth="1"/>
    <col min="6917" max="6917" width="18.5703125" style="15" customWidth="1"/>
    <col min="6918" max="6918" width="16.140625" style="15" bestFit="1" customWidth="1"/>
    <col min="6919" max="6919" width="9.140625" style="15"/>
    <col min="6920" max="6920" width="11.7109375" style="15" customWidth="1"/>
    <col min="6921" max="6921" width="19.28515625" style="15" customWidth="1"/>
    <col min="6922" max="6922" width="21" style="15" customWidth="1"/>
    <col min="6923" max="6923" width="19" style="15" customWidth="1"/>
    <col min="6924" max="6924" width="15.140625" style="15" bestFit="1" customWidth="1"/>
    <col min="6925" max="7168" width="9.140625" style="15"/>
    <col min="7169" max="7169" width="26.140625" style="15" customWidth="1"/>
    <col min="7170" max="7170" width="21.5703125" style="15" customWidth="1"/>
    <col min="7171" max="7171" width="18.5703125" style="15" customWidth="1"/>
    <col min="7172" max="7172" width="17.7109375" style="15" customWidth="1"/>
    <col min="7173" max="7173" width="18.5703125" style="15" customWidth="1"/>
    <col min="7174" max="7174" width="16.140625" style="15" bestFit="1" customWidth="1"/>
    <col min="7175" max="7175" width="9.140625" style="15"/>
    <col min="7176" max="7176" width="11.7109375" style="15" customWidth="1"/>
    <col min="7177" max="7177" width="19.28515625" style="15" customWidth="1"/>
    <col min="7178" max="7178" width="21" style="15" customWidth="1"/>
    <col min="7179" max="7179" width="19" style="15" customWidth="1"/>
    <col min="7180" max="7180" width="15.140625" style="15" bestFit="1" customWidth="1"/>
    <col min="7181" max="7424" width="9.140625" style="15"/>
    <col min="7425" max="7425" width="26.140625" style="15" customWidth="1"/>
    <col min="7426" max="7426" width="21.5703125" style="15" customWidth="1"/>
    <col min="7427" max="7427" width="18.5703125" style="15" customWidth="1"/>
    <col min="7428" max="7428" width="17.7109375" style="15" customWidth="1"/>
    <col min="7429" max="7429" width="18.5703125" style="15" customWidth="1"/>
    <col min="7430" max="7430" width="16.140625" style="15" bestFit="1" customWidth="1"/>
    <col min="7431" max="7431" width="9.140625" style="15"/>
    <col min="7432" max="7432" width="11.7109375" style="15" customWidth="1"/>
    <col min="7433" max="7433" width="19.28515625" style="15" customWidth="1"/>
    <col min="7434" max="7434" width="21" style="15" customWidth="1"/>
    <col min="7435" max="7435" width="19" style="15" customWidth="1"/>
    <col min="7436" max="7436" width="15.140625" style="15" bestFit="1" customWidth="1"/>
    <col min="7437" max="7680" width="9.140625" style="15"/>
    <col min="7681" max="7681" width="26.140625" style="15" customWidth="1"/>
    <col min="7682" max="7682" width="21.5703125" style="15" customWidth="1"/>
    <col min="7683" max="7683" width="18.5703125" style="15" customWidth="1"/>
    <col min="7684" max="7684" width="17.7109375" style="15" customWidth="1"/>
    <col min="7685" max="7685" width="18.5703125" style="15" customWidth="1"/>
    <col min="7686" max="7686" width="16.140625" style="15" bestFit="1" customWidth="1"/>
    <col min="7687" max="7687" width="9.140625" style="15"/>
    <col min="7688" max="7688" width="11.7109375" style="15" customWidth="1"/>
    <col min="7689" max="7689" width="19.28515625" style="15" customWidth="1"/>
    <col min="7690" max="7690" width="21" style="15" customWidth="1"/>
    <col min="7691" max="7691" width="19" style="15" customWidth="1"/>
    <col min="7692" max="7692" width="15.140625" style="15" bestFit="1" customWidth="1"/>
    <col min="7693" max="7936" width="9.140625" style="15"/>
    <col min="7937" max="7937" width="26.140625" style="15" customWidth="1"/>
    <col min="7938" max="7938" width="21.5703125" style="15" customWidth="1"/>
    <col min="7939" max="7939" width="18.5703125" style="15" customWidth="1"/>
    <col min="7940" max="7940" width="17.7109375" style="15" customWidth="1"/>
    <col min="7941" max="7941" width="18.5703125" style="15" customWidth="1"/>
    <col min="7942" max="7942" width="16.140625" style="15" bestFit="1" customWidth="1"/>
    <col min="7943" max="7943" width="9.140625" style="15"/>
    <col min="7944" max="7944" width="11.7109375" style="15" customWidth="1"/>
    <col min="7945" max="7945" width="19.28515625" style="15" customWidth="1"/>
    <col min="7946" max="7946" width="21" style="15" customWidth="1"/>
    <col min="7947" max="7947" width="19" style="15" customWidth="1"/>
    <col min="7948" max="7948" width="15.140625" style="15" bestFit="1" customWidth="1"/>
    <col min="7949" max="8192" width="9.140625" style="15"/>
    <col min="8193" max="8193" width="26.140625" style="15" customWidth="1"/>
    <col min="8194" max="8194" width="21.5703125" style="15" customWidth="1"/>
    <col min="8195" max="8195" width="18.5703125" style="15" customWidth="1"/>
    <col min="8196" max="8196" width="17.7109375" style="15" customWidth="1"/>
    <col min="8197" max="8197" width="18.5703125" style="15" customWidth="1"/>
    <col min="8198" max="8198" width="16.140625" style="15" bestFit="1" customWidth="1"/>
    <col min="8199" max="8199" width="9.140625" style="15"/>
    <col min="8200" max="8200" width="11.7109375" style="15" customWidth="1"/>
    <col min="8201" max="8201" width="19.28515625" style="15" customWidth="1"/>
    <col min="8202" max="8202" width="21" style="15" customWidth="1"/>
    <col min="8203" max="8203" width="19" style="15" customWidth="1"/>
    <col min="8204" max="8204" width="15.140625" style="15" bestFit="1" customWidth="1"/>
    <col min="8205" max="8448" width="9.140625" style="15"/>
    <col min="8449" max="8449" width="26.140625" style="15" customWidth="1"/>
    <col min="8450" max="8450" width="21.5703125" style="15" customWidth="1"/>
    <col min="8451" max="8451" width="18.5703125" style="15" customWidth="1"/>
    <col min="8452" max="8452" width="17.7109375" style="15" customWidth="1"/>
    <col min="8453" max="8453" width="18.5703125" style="15" customWidth="1"/>
    <col min="8454" max="8454" width="16.140625" style="15" bestFit="1" customWidth="1"/>
    <col min="8455" max="8455" width="9.140625" style="15"/>
    <col min="8456" max="8456" width="11.7109375" style="15" customWidth="1"/>
    <col min="8457" max="8457" width="19.28515625" style="15" customWidth="1"/>
    <col min="8458" max="8458" width="21" style="15" customWidth="1"/>
    <col min="8459" max="8459" width="19" style="15" customWidth="1"/>
    <col min="8460" max="8460" width="15.140625" style="15" bestFit="1" customWidth="1"/>
    <col min="8461" max="8704" width="9.140625" style="15"/>
    <col min="8705" max="8705" width="26.140625" style="15" customWidth="1"/>
    <col min="8706" max="8706" width="21.5703125" style="15" customWidth="1"/>
    <col min="8707" max="8707" width="18.5703125" style="15" customWidth="1"/>
    <col min="8708" max="8708" width="17.7109375" style="15" customWidth="1"/>
    <col min="8709" max="8709" width="18.5703125" style="15" customWidth="1"/>
    <col min="8710" max="8710" width="16.140625" style="15" bestFit="1" customWidth="1"/>
    <col min="8711" max="8711" width="9.140625" style="15"/>
    <col min="8712" max="8712" width="11.7109375" style="15" customWidth="1"/>
    <col min="8713" max="8713" width="19.28515625" style="15" customWidth="1"/>
    <col min="8714" max="8714" width="21" style="15" customWidth="1"/>
    <col min="8715" max="8715" width="19" style="15" customWidth="1"/>
    <col min="8716" max="8716" width="15.140625" style="15" bestFit="1" customWidth="1"/>
    <col min="8717" max="8960" width="9.140625" style="15"/>
    <col min="8961" max="8961" width="26.140625" style="15" customWidth="1"/>
    <col min="8962" max="8962" width="21.5703125" style="15" customWidth="1"/>
    <col min="8963" max="8963" width="18.5703125" style="15" customWidth="1"/>
    <col min="8964" max="8964" width="17.7109375" style="15" customWidth="1"/>
    <col min="8965" max="8965" width="18.5703125" style="15" customWidth="1"/>
    <col min="8966" max="8966" width="16.140625" style="15" bestFit="1" customWidth="1"/>
    <col min="8967" max="8967" width="9.140625" style="15"/>
    <col min="8968" max="8968" width="11.7109375" style="15" customWidth="1"/>
    <col min="8969" max="8969" width="19.28515625" style="15" customWidth="1"/>
    <col min="8970" max="8970" width="21" style="15" customWidth="1"/>
    <col min="8971" max="8971" width="19" style="15" customWidth="1"/>
    <col min="8972" max="8972" width="15.140625" style="15" bestFit="1" customWidth="1"/>
    <col min="8973" max="9216" width="9.140625" style="15"/>
    <col min="9217" max="9217" width="26.140625" style="15" customWidth="1"/>
    <col min="9218" max="9218" width="21.5703125" style="15" customWidth="1"/>
    <col min="9219" max="9219" width="18.5703125" style="15" customWidth="1"/>
    <col min="9220" max="9220" width="17.7109375" style="15" customWidth="1"/>
    <col min="9221" max="9221" width="18.5703125" style="15" customWidth="1"/>
    <col min="9222" max="9222" width="16.140625" style="15" bestFit="1" customWidth="1"/>
    <col min="9223" max="9223" width="9.140625" style="15"/>
    <col min="9224" max="9224" width="11.7109375" style="15" customWidth="1"/>
    <col min="9225" max="9225" width="19.28515625" style="15" customWidth="1"/>
    <col min="9226" max="9226" width="21" style="15" customWidth="1"/>
    <col min="9227" max="9227" width="19" style="15" customWidth="1"/>
    <col min="9228" max="9228" width="15.140625" style="15" bestFit="1" customWidth="1"/>
    <col min="9229" max="9472" width="9.140625" style="15"/>
    <col min="9473" max="9473" width="26.140625" style="15" customWidth="1"/>
    <col min="9474" max="9474" width="21.5703125" style="15" customWidth="1"/>
    <col min="9475" max="9475" width="18.5703125" style="15" customWidth="1"/>
    <col min="9476" max="9476" width="17.7109375" style="15" customWidth="1"/>
    <col min="9477" max="9477" width="18.5703125" style="15" customWidth="1"/>
    <col min="9478" max="9478" width="16.140625" style="15" bestFit="1" customWidth="1"/>
    <col min="9479" max="9479" width="9.140625" style="15"/>
    <col min="9480" max="9480" width="11.7109375" style="15" customWidth="1"/>
    <col min="9481" max="9481" width="19.28515625" style="15" customWidth="1"/>
    <col min="9482" max="9482" width="21" style="15" customWidth="1"/>
    <col min="9483" max="9483" width="19" style="15" customWidth="1"/>
    <col min="9484" max="9484" width="15.140625" style="15" bestFit="1" customWidth="1"/>
    <col min="9485" max="9728" width="9.140625" style="15"/>
    <col min="9729" max="9729" width="26.140625" style="15" customWidth="1"/>
    <col min="9730" max="9730" width="21.5703125" style="15" customWidth="1"/>
    <col min="9731" max="9731" width="18.5703125" style="15" customWidth="1"/>
    <col min="9732" max="9732" width="17.7109375" style="15" customWidth="1"/>
    <col min="9733" max="9733" width="18.5703125" style="15" customWidth="1"/>
    <col min="9734" max="9734" width="16.140625" style="15" bestFit="1" customWidth="1"/>
    <col min="9735" max="9735" width="9.140625" style="15"/>
    <col min="9736" max="9736" width="11.7109375" style="15" customWidth="1"/>
    <col min="9737" max="9737" width="19.28515625" style="15" customWidth="1"/>
    <col min="9738" max="9738" width="21" style="15" customWidth="1"/>
    <col min="9739" max="9739" width="19" style="15" customWidth="1"/>
    <col min="9740" max="9740" width="15.140625" style="15" bestFit="1" customWidth="1"/>
    <col min="9741" max="9984" width="9.140625" style="15"/>
    <col min="9985" max="9985" width="26.140625" style="15" customWidth="1"/>
    <col min="9986" max="9986" width="21.5703125" style="15" customWidth="1"/>
    <col min="9987" max="9987" width="18.5703125" style="15" customWidth="1"/>
    <col min="9988" max="9988" width="17.7109375" style="15" customWidth="1"/>
    <col min="9989" max="9989" width="18.5703125" style="15" customWidth="1"/>
    <col min="9990" max="9990" width="16.140625" style="15" bestFit="1" customWidth="1"/>
    <col min="9991" max="9991" width="9.140625" style="15"/>
    <col min="9992" max="9992" width="11.7109375" style="15" customWidth="1"/>
    <col min="9993" max="9993" width="19.28515625" style="15" customWidth="1"/>
    <col min="9994" max="9994" width="21" style="15" customWidth="1"/>
    <col min="9995" max="9995" width="19" style="15" customWidth="1"/>
    <col min="9996" max="9996" width="15.140625" style="15" bestFit="1" customWidth="1"/>
    <col min="9997" max="10240" width="9.140625" style="15"/>
    <col min="10241" max="10241" width="26.140625" style="15" customWidth="1"/>
    <col min="10242" max="10242" width="21.5703125" style="15" customWidth="1"/>
    <col min="10243" max="10243" width="18.5703125" style="15" customWidth="1"/>
    <col min="10244" max="10244" width="17.7109375" style="15" customWidth="1"/>
    <col min="10245" max="10245" width="18.5703125" style="15" customWidth="1"/>
    <col min="10246" max="10246" width="16.140625" style="15" bestFit="1" customWidth="1"/>
    <col min="10247" max="10247" width="9.140625" style="15"/>
    <col min="10248" max="10248" width="11.7109375" style="15" customWidth="1"/>
    <col min="10249" max="10249" width="19.28515625" style="15" customWidth="1"/>
    <col min="10250" max="10250" width="21" style="15" customWidth="1"/>
    <col min="10251" max="10251" width="19" style="15" customWidth="1"/>
    <col min="10252" max="10252" width="15.140625" style="15" bestFit="1" customWidth="1"/>
    <col min="10253" max="10496" width="9.140625" style="15"/>
    <col min="10497" max="10497" width="26.140625" style="15" customWidth="1"/>
    <col min="10498" max="10498" width="21.5703125" style="15" customWidth="1"/>
    <col min="10499" max="10499" width="18.5703125" style="15" customWidth="1"/>
    <col min="10500" max="10500" width="17.7109375" style="15" customWidth="1"/>
    <col min="10501" max="10501" width="18.5703125" style="15" customWidth="1"/>
    <col min="10502" max="10502" width="16.140625" style="15" bestFit="1" customWidth="1"/>
    <col min="10503" max="10503" width="9.140625" style="15"/>
    <col min="10504" max="10504" width="11.7109375" style="15" customWidth="1"/>
    <col min="10505" max="10505" width="19.28515625" style="15" customWidth="1"/>
    <col min="10506" max="10506" width="21" style="15" customWidth="1"/>
    <col min="10507" max="10507" width="19" style="15" customWidth="1"/>
    <col min="10508" max="10508" width="15.140625" style="15" bestFit="1" customWidth="1"/>
    <col min="10509" max="10752" width="9.140625" style="15"/>
    <col min="10753" max="10753" width="26.140625" style="15" customWidth="1"/>
    <col min="10754" max="10754" width="21.5703125" style="15" customWidth="1"/>
    <col min="10755" max="10755" width="18.5703125" style="15" customWidth="1"/>
    <col min="10756" max="10756" width="17.7109375" style="15" customWidth="1"/>
    <col min="10757" max="10757" width="18.5703125" style="15" customWidth="1"/>
    <col min="10758" max="10758" width="16.140625" style="15" bestFit="1" customWidth="1"/>
    <col min="10759" max="10759" width="9.140625" style="15"/>
    <col min="10760" max="10760" width="11.7109375" style="15" customWidth="1"/>
    <col min="10761" max="10761" width="19.28515625" style="15" customWidth="1"/>
    <col min="10762" max="10762" width="21" style="15" customWidth="1"/>
    <col min="10763" max="10763" width="19" style="15" customWidth="1"/>
    <col min="10764" max="10764" width="15.140625" style="15" bestFit="1" customWidth="1"/>
    <col min="10765" max="11008" width="9.140625" style="15"/>
    <col min="11009" max="11009" width="26.140625" style="15" customWidth="1"/>
    <col min="11010" max="11010" width="21.5703125" style="15" customWidth="1"/>
    <col min="11011" max="11011" width="18.5703125" style="15" customWidth="1"/>
    <col min="11012" max="11012" width="17.7109375" style="15" customWidth="1"/>
    <col min="11013" max="11013" width="18.5703125" style="15" customWidth="1"/>
    <col min="11014" max="11014" width="16.140625" style="15" bestFit="1" customWidth="1"/>
    <col min="11015" max="11015" width="9.140625" style="15"/>
    <col min="11016" max="11016" width="11.7109375" style="15" customWidth="1"/>
    <col min="11017" max="11017" width="19.28515625" style="15" customWidth="1"/>
    <col min="11018" max="11018" width="21" style="15" customWidth="1"/>
    <col min="11019" max="11019" width="19" style="15" customWidth="1"/>
    <col min="11020" max="11020" width="15.140625" style="15" bestFit="1" customWidth="1"/>
    <col min="11021" max="11264" width="9.140625" style="15"/>
    <col min="11265" max="11265" width="26.140625" style="15" customWidth="1"/>
    <col min="11266" max="11266" width="21.5703125" style="15" customWidth="1"/>
    <col min="11267" max="11267" width="18.5703125" style="15" customWidth="1"/>
    <col min="11268" max="11268" width="17.7109375" style="15" customWidth="1"/>
    <col min="11269" max="11269" width="18.5703125" style="15" customWidth="1"/>
    <col min="11270" max="11270" width="16.140625" style="15" bestFit="1" customWidth="1"/>
    <col min="11271" max="11271" width="9.140625" style="15"/>
    <col min="11272" max="11272" width="11.7109375" style="15" customWidth="1"/>
    <col min="11273" max="11273" width="19.28515625" style="15" customWidth="1"/>
    <col min="11274" max="11274" width="21" style="15" customWidth="1"/>
    <col min="11275" max="11275" width="19" style="15" customWidth="1"/>
    <col min="11276" max="11276" width="15.140625" style="15" bestFit="1" customWidth="1"/>
    <col min="11277" max="11520" width="9.140625" style="15"/>
    <col min="11521" max="11521" width="26.140625" style="15" customWidth="1"/>
    <col min="11522" max="11522" width="21.5703125" style="15" customWidth="1"/>
    <col min="11523" max="11523" width="18.5703125" style="15" customWidth="1"/>
    <col min="11524" max="11524" width="17.7109375" style="15" customWidth="1"/>
    <col min="11525" max="11525" width="18.5703125" style="15" customWidth="1"/>
    <col min="11526" max="11526" width="16.140625" style="15" bestFit="1" customWidth="1"/>
    <col min="11527" max="11527" width="9.140625" style="15"/>
    <col min="11528" max="11528" width="11.7109375" style="15" customWidth="1"/>
    <col min="11529" max="11529" width="19.28515625" style="15" customWidth="1"/>
    <col min="11530" max="11530" width="21" style="15" customWidth="1"/>
    <col min="11531" max="11531" width="19" style="15" customWidth="1"/>
    <col min="11532" max="11532" width="15.140625" style="15" bestFit="1" customWidth="1"/>
    <col min="11533" max="11776" width="9.140625" style="15"/>
    <col min="11777" max="11777" width="26.140625" style="15" customWidth="1"/>
    <col min="11778" max="11778" width="21.5703125" style="15" customWidth="1"/>
    <col min="11779" max="11779" width="18.5703125" style="15" customWidth="1"/>
    <col min="11780" max="11780" width="17.7109375" style="15" customWidth="1"/>
    <col min="11781" max="11781" width="18.5703125" style="15" customWidth="1"/>
    <col min="11782" max="11782" width="16.140625" style="15" bestFit="1" customWidth="1"/>
    <col min="11783" max="11783" width="9.140625" style="15"/>
    <col min="11784" max="11784" width="11.7109375" style="15" customWidth="1"/>
    <col min="11785" max="11785" width="19.28515625" style="15" customWidth="1"/>
    <col min="11786" max="11786" width="21" style="15" customWidth="1"/>
    <col min="11787" max="11787" width="19" style="15" customWidth="1"/>
    <col min="11788" max="11788" width="15.140625" style="15" bestFit="1" customWidth="1"/>
    <col min="11789" max="12032" width="9.140625" style="15"/>
    <col min="12033" max="12033" width="26.140625" style="15" customWidth="1"/>
    <col min="12034" max="12034" width="21.5703125" style="15" customWidth="1"/>
    <col min="12035" max="12035" width="18.5703125" style="15" customWidth="1"/>
    <col min="12036" max="12036" width="17.7109375" style="15" customWidth="1"/>
    <col min="12037" max="12037" width="18.5703125" style="15" customWidth="1"/>
    <col min="12038" max="12038" width="16.140625" style="15" bestFit="1" customWidth="1"/>
    <col min="12039" max="12039" width="9.140625" style="15"/>
    <col min="12040" max="12040" width="11.7109375" style="15" customWidth="1"/>
    <col min="12041" max="12041" width="19.28515625" style="15" customWidth="1"/>
    <col min="12042" max="12042" width="21" style="15" customWidth="1"/>
    <col min="12043" max="12043" width="19" style="15" customWidth="1"/>
    <col min="12044" max="12044" width="15.140625" style="15" bestFit="1" customWidth="1"/>
    <col min="12045" max="12288" width="9.140625" style="15"/>
    <col min="12289" max="12289" width="26.140625" style="15" customWidth="1"/>
    <col min="12290" max="12290" width="21.5703125" style="15" customWidth="1"/>
    <col min="12291" max="12291" width="18.5703125" style="15" customWidth="1"/>
    <col min="12292" max="12292" width="17.7109375" style="15" customWidth="1"/>
    <col min="12293" max="12293" width="18.5703125" style="15" customWidth="1"/>
    <col min="12294" max="12294" width="16.140625" style="15" bestFit="1" customWidth="1"/>
    <col min="12295" max="12295" width="9.140625" style="15"/>
    <col min="12296" max="12296" width="11.7109375" style="15" customWidth="1"/>
    <col min="12297" max="12297" width="19.28515625" style="15" customWidth="1"/>
    <col min="12298" max="12298" width="21" style="15" customWidth="1"/>
    <col min="12299" max="12299" width="19" style="15" customWidth="1"/>
    <col min="12300" max="12300" width="15.140625" style="15" bestFit="1" customWidth="1"/>
    <col min="12301" max="12544" width="9.140625" style="15"/>
    <col min="12545" max="12545" width="26.140625" style="15" customWidth="1"/>
    <col min="12546" max="12546" width="21.5703125" style="15" customWidth="1"/>
    <col min="12547" max="12547" width="18.5703125" style="15" customWidth="1"/>
    <col min="12548" max="12548" width="17.7109375" style="15" customWidth="1"/>
    <col min="12549" max="12549" width="18.5703125" style="15" customWidth="1"/>
    <col min="12550" max="12550" width="16.140625" style="15" bestFit="1" customWidth="1"/>
    <col min="12551" max="12551" width="9.140625" style="15"/>
    <col min="12552" max="12552" width="11.7109375" style="15" customWidth="1"/>
    <col min="12553" max="12553" width="19.28515625" style="15" customWidth="1"/>
    <col min="12554" max="12554" width="21" style="15" customWidth="1"/>
    <col min="12555" max="12555" width="19" style="15" customWidth="1"/>
    <col min="12556" max="12556" width="15.140625" style="15" bestFit="1" customWidth="1"/>
    <col min="12557" max="12800" width="9.140625" style="15"/>
    <col min="12801" max="12801" width="26.140625" style="15" customWidth="1"/>
    <col min="12802" max="12802" width="21.5703125" style="15" customWidth="1"/>
    <col min="12803" max="12803" width="18.5703125" style="15" customWidth="1"/>
    <col min="12804" max="12804" width="17.7109375" style="15" customWidth="1"/>
    <col min="12805" max="12805" width="18.5703125" style="15" customWidth="1"/>
    <col min="12806" max="12806" width="16.140625" style="15" bestFit="1" customWidth="1"/>
    <col min="12807" max="12807" width="9.140625" style="15"/>
    <col min="12808" max="12808" width="11.7109375" style="15" customWidth="1"/>
    <col min="12809" max="12809" width="19.28515625" style="15" customWidth="1"/>
    <col min="12810" max="12810" width="21" style="15" customWidth="1"/>
    <col min="12811" max="12811" width="19" style="15" customWidth="1"/>
    <col min="12812" max="12812" width="15.140625" style="15" bestFit="1" customWidth="1"/>
    <col min="12813" max="13056" width="9.140625" style="15"/>
    <col min="13057" max="13057" width="26.140625" style="15" customWidth="1"/>
    <col min="13058" max="13058" width="21.5703125" style="15" customWidth="1"/>
    <col min="13059" max="13059" width="18.5703125" style="15" customWidth="1"/>
    <col min="13060" max="13060" width="17.7109375" style="15" customWidth="1"/>
    <col min="13061" max="13061" width="18.5703125" style="15" customWidth="1"/>
    <col min="13062" max="13062" width="16.140625" style="15" bestFit="1" customWidth="1"/>
    <col min="13063" max="13063" width="9.140625" style="15"/>
    <col min="13064" max="13064" width="11.7109375" style="15" customWidth="1"/>
    <col min="13065" max="13065" width="19.28515625" style="15" customWidth="1"/>
    <col min="13066" max="13066" width="21" style="15" customWidth="1"/>
    <col min="13067" max="13067" width="19" style="15" customWidth="1"/>
    <col min="13068" max="13068" width="15.140625" style="15" bestFit="1" customWidth="1"/>
    <col min="13069" max="13312" width="9.140625" style="15"/>
    <col min="13313" max="13313" width="26.140625" style="15" customWidth="1"/>
    <col min="13314" max="13314" width="21.5703125" style="15" customWidth="1"/>
    <col min="13315" max="13315" width="18.5703125" style="15" customWidth="1"/>
    <col min="13316" max="13316" width="17.7109375" style="15" customWidth="1"/>
    <col min="13317" max="13317" width="18.5703125" style="15" customWidth="1"/>
    <col min="13318" max="13318" width="16.140625" style="15" bestFit="1" customWidth="1"/>
    <col min="13319" max="13319" width="9.140625" style="15"/>
    <col min="13320" max="13320" width="11.7109375" style="15" customWidth="1"/>
    <col min="13321" max="13321" width="19.28515625" style="15" customWidth="1"/>
    <col min="13322" max="13322" width="21" style="15" customWidth="1"/>
    <col min="13323" max="13323" width="19" style="15" customWidth="1"/>
    <col min="13324" max="13324" width="15.140625" style="15" bestFit="1" customWidth="1"/>
    <col min="13325" max="13568" width="9.140625" style="15"/>
    <col min="13569" max="13569" width="26.140625" style="15" customWidth="1"/>
    <col min="13570" max="13570" width="21.5703125" style="15" customWidth="1"/>
    <col min="13571" max="13571" width="18.5703125" style="15" customWidth="1"/>
    <col min="13572" max="13572" width="17.7109375" style="15" customWidth="1"/>
    <col min="13573" max="13573" width="18.5703125" style="15" customWidth="1"/>
    <col min="13574" max="13574" width="16.140625" style="15" bestFit="1" customWidth="1"/>
    <col min="13575" max="13575" width="9.140625" style="15"/>
    <col min="13576" max="13576" width="11.7109375" style="15" customWidth="1"/>
    <col min="13577" max="13577" width="19.28515625" style="15" customWidth="1"/>
    <col min="13578" max="13578" width="21" style="15" customWidth="1"/>
    <col min="13579" max="13579" width="19" style="15" customWidth="1"/>
    <col min="13580" max="13580" width="15.140625" style="15" bestFit="1" customWidth="1"/>
    <col min="13581" max="13824" width="9.140625" style="15"/>
    <col min="13825" max="13825" width="26.140625" style="15" customWidth="1"/>
    <col min="13826" max="13826" width="21.5703125" style="15" customWidth="1"/>
    <col min="13827" max="13827" width="18.5703125" style="15" customWidth="1"/>
    <col min="13828" max="13828" width="17.7109375" style="15" customWidth="1"/>
    <col min="13829" max="13829" width="18.5703125" style="15" customWidth="1"/>
    <col min="13830" max="13830" width="16.140625" style="15" bestFit="1" customWidth="1"/>
    <col min="13831" max="13831" width="9.140625" style="15"/>
    <col min="13832" max="13832" width="11.7109375" style="15" customWidth="1"/>
    <col min="13833" max="13833" width="19.28515625" style="15" customWidth="1"/>
    <col min="13834" max="13834" width="21" style="15" customWidth="1"/>
    <col min="13835" max="13835" width="19" style="15" customWidth="1"/>
    <col min="13836" max="13836" width="15.140625" style="15" bestFit="1" customWidth="1"/>
    <col min="13837" max="14080" width="9.140625" style="15"/>
    <col min="14081" max="14081" width="26.140625" style="15" customWidth="1"/>
    <col min="14082" max="14082" width="21.5703125" style="15" customWidth="1"/>
    <col min="14083" max="14083" width="18.5703125" style="15" customWidth="1"/>
    <col min="14084" max="14084" width="17.7109375" style="15" customWidth="1"/>
    <col min="14085" max="14085" width="18.5703125" style="15" customWidth="1"/>
    <col min="14086" max="14086" width="16.140625" style="15" bestFit="1" customWidth="1"/>
    <col min="14087" max="14087" width="9.140625" style="15"/>
    <col min="14088" max="14088" width="11.7109375" style="15" customWidth="1"/>
    <col min="14089" max="14089" width="19.28515625" style="15" customWidth="1"/>
    <col min="14090" max="14090" width="21" style="15" customWidth="1"/>
    <col min="14091" max="14091" width="19" style="15" customWidth="1"/>
    <col min="14092" max="14092" width="15.140625" style="15" bestFit="1" customWidth="1"/>
    <col min="14093" max="14336" width="9.140625" style="15"/>
    <col min="14337" max="14337" width="26.140625" style="15" customWidth="1"/>
    <col min="14338" max="14338" width="21.5703125" style="15" customWidth="1"/>
    <col min="14339" max="14339" width="18.5703125" style="15" customWidth="1"/>
    <col min="14340" max="14340" width="17.7109375" style="15" customWidth="1"/>
    <col min="14341" max="14341" width="18.5703125" style="15" customWidth="1"/>
    <col min="14342" max="14342" width="16.140625" style="15" bestFit="1" customWidth="1"/>
    <col min="14343" max="14343" width="9.140625" style="15"/>
    <col min="14344" max="14344" width="11.7109375" style="15" customWidth="1"/>
    <col min="14345" max="14345" width="19.28515625" style="15" customWidth="1"/>
    <col min="14346" max="14346" width="21" style="15" customWidth="1"/>
    <col min="14347" max="14347" width="19" style="15" customWidth="1"/>
    <col min="14348" max="14348" width="15.140625" style="15" bestFit="1" customWidth="1"/>
    <col min="14349" max="14592" width="9.140625" style="15"/>
    <col min="14593" max="14593" width="26.140625" style="15" customWidth="1"/>
    <col min="14594" max="14594" width="21.5703125" style="15" customWidth="1"/>
    <col min="14595" max="14595" width="18.5703125" style="15" customWidth="1"/>
    <col min="14596" max="14596" width="17.7109375" style="15" customWidth="1"/>
    <col min="14597" max="14597" width="18.5703125" style="15" customWidth="1"/>
    <col min="14598" max="14598" width="16.140625" style="15" bestFit="1" customWidth="1"/>
    <col min="14599" max="14599" width="9.140625" style="15"/>
    <col min="14600" max="14600" width="11.7109375" style="15" customWidth="1"/>
    <col min="14601" max="14601" width="19.28515625" style="15" customWidth="1"/>
    <col min="14602" max="14602" width="21" style="15" customWidth="1"/>
    <col min="14603" max="14603" width="19" style="15" customWidth="1"/>
    <col min="14604" max="14604" width="15.140625" style="15" bestFit="1" customWidth="1"/>
    <col min="14605" max="14848" width="9.140625" style="15"/>
    <col min="14849" max="14849" width="26.140625" style="15" customWidth="1"/>
    <col min="14850" max="14850" width="21.5703125" style="15" customWidth="1"/>
    <col min="14851" max="14851" width="18.5703125" style="15" customWidth="1"/>
    <col min="14852" max="14852" width="17.7109375" style="15" customWidth="1"/>
    <col min="14853" max="14853" width="18.5703125" style="15" customWidth="1"/>
    <col min="14854" max="14854" width="16.140625" style="15" bestFit="1" customWidth="1"/>
    <col min="14855" max="14855" width="9.140625" style="15"/>
    <col min="14856" max="14856" width="11.7109375" style="15" customWidth="1"/>
    <col min="14857" max="14857" width="19.28515625" style="15" customWidth="1"/>
    <col min="14858" max="14858" width="21" style="15" customWidth="1"/>
    <col min="14859" max="14859" width="19" style="15" customWidth="1"/>
    <col min="14860" max="14860" width="15.140625" style="15" bestFit="1" customWidth="1"/>
    <col min="14861" max="15104" width="9.140625" style="15"/>
    <col min="15105" max="15105" width="26.140625" style="15" customWidth="1"/>
    <col min="15106" max="15106" width="21.5703125" style="15" customWidth="1"/>
    <col min="15107" max="15107" width="18.5703125" style="15" customWidth="1"/>
    <col min="15108" max="15108" width="17.7109375" style="15" customWidth="1"/>
    <col min="15109" max="15109" width="18.5703125" style="15" customWidth="1"/>
    <col min="15110" max="15110" width="16.140625" style="15" bestFit="1" customWidth="1"/>
    <col min="15111" max="15111" width="9.140625" style="15"/>
    <col min="15112" max="15112" width="11.7109375" style="15" customWidth="1"/>
    <col min="15113" max="15113" width="19.28515625" style="15" customWidth="1"/>
    <col min="15114" max="15114" width="21" style="15" customWidth="1"/>
    <col min="15115" max="15115" width="19" style="15" customWidth="1"/>
    <col min="15116" max="15116" width="15.140625" style="15" bestFit="1" customWidth="1"/>
    <col min="15117" max="15360" width="9.140625" style="15"/>
    <col min="15361" max="15361" width="26.140625" style="15" customWidth="1"/>
    <col min="15362" max="15362" width="21.5703125" style="15" customWidth="1"/>
    <col min="15363" max="15363" width="18.5703125" style="15" customWidth="1"/>
    <col min="15364" max="15364" width="17.7109375" style="15" customWidth="1"/>
    <col min="15365" max="15365" width="18.5703125" style="15" customWidth="1"/>
    <col min="15366" max="15366" width="16.140625" style="15" bestFit="1" customWidth="1"/>
    <col min="15367" max="15367" width="9.140625" style="15"/>
    <col min="15368" max="15368" width="11.7109375" style="15" customWidth="1"/>
    <col min="15369" max="15369" width="19.28515625" style="15" customWidth="1"/>
    <col min="15370" max="15370" width="21" style="15" customWidth="1"/>
    <col min="15371" max="15371" width="19" style="15" customWidth="1"/>
    <col min="15372" max="15372" width="15.140625" style="15" bestFit="1" customWidth="1"/>
    <col min="15373" max="15616" width="9.140625" style="15"/>
    <col min="15617" max="15617" width="26.140625" style="15" customWidth="1"/>
    <col min="15618" max="15618" width="21.5703125" style="15" customWidth="1"/>
    <col min="15619" max="15619" width="18.5703125" style="15" customWidth="1"/>
    <col min="15620" max="15620" width="17.7109375" style="15" customWidth="1"/>
    <col min="15621" max="15621" width="18.5703125" style="15" customWidth="1"/>
    <col min="15622" max="15622" width="16.140625" style="15" bestFit="1" customWidth="1"/>
    <col min="15623" max="15623" width="9.140625" style="15"/>
    <col min="15624" max="15624" width="11.7109375" style="15" customWidth="1"/>
    <col min="15625" max="15625" width="19.28515625" style="15" customWidth="1"/>
    <col min="15626" max="15626" width="21" style="15" customWidth="1"/>
    <col min="15627" max="15627" width="19" style="15" customWidth="1"/>
    <col min="15628" max="15628" width="15.140625" style="15" bestFit="1" customWidth="1"/>
    <col min="15629" max="15872" width="9.140625" style="15"/>
    <col min="15873" max="15873" width="26.140625" style="15" customWidth="1"/>
    <col min="15874" max="15874" width="21.5703125" style="15" customWidth="1"/>
    <col min="15875" max="15875" width="18.5703125" style="15" customWidth="1"/>
    <col min="15876" max="15876" width="17.7109375" style="15" customWidth="1"/>
    <col min="15877" max="15877" width="18.5703125" style="15" customWidth="1"/>
    <col min="15878" max="15878" width="16.140625" style="15" bestFit="1" customWidth="1"/>
    <col min="15879" max="15879" width="9.140625" style="15"/>
    <col min="15880" max="15880" width="11.7109375" style="15" customWidth="1"/>
    <col min="15881" max="15881" width="19.28515625" style="15" customWidth="1"/>
    <col min="15882" max="15882" width="21" style="15" customWidth="1"/>
    <col min="15883" max="15883" width="19" style="15" customWidth="1"/>
    <col min="15884" max="15884" width="15.140625" style="15" bestFit="1" customWidth="1"/>
    <col min="15885" max="16128" width="9.140625" style="15"/>
    <col min="16129" max="16129" width="26.140625" style="15" customWidth="1"/>
    <col min="16130" max="16130" width="21.5703125" style="15" customWidth="1"/>
    <col min="16131" max="16131" width="18.5703125" style="15" customWidth="1"/>
    <col min="16132" max="16132" width="17.7109375" style="15" customWidth="1"/>
    <col min="16133" max="16133" width="18.5703125" style="15" customWidth="1"/>
    <col min="16134" max="16134" width="16.140625" style="15" bestFit="1" customWidth="1"/>
    <col min="16135" max="16135" width="9.140625" style="15"/>
    <col min="16136" max="16136" width="11.7109375" style="15" customWidth="1"/>
    <col min="16137" max="16137" width="19.28515625" style="15" customWidth="1"/>
    <col min="16138" max="16138" width="21" style="15" customWidth="1"/>
    <col min="16139" max="16139" width="19" style="15" customWidth="1"/>
    <col min="16140" max="16140" width="15.140625" style="15" bestFit="1" customWidth="1"/>
    <col min="16141" max="16384" width="9.140625" style="15"/>
  </cols>
  <sheetData>
    <row r="1" spans="1:13" ht="25.5" customHeight="1" x14ac:dyDescent="0.2">
      <c r="A1" s="652" t="s">
        <v>583</v>
      </c>
      <c r="B1" s="659" t="s">
        <v>587</v>
      </c>
      <c r="C1" s="654" t="s">
        <v>431</v>
      </c>
      <c r="D1" s="655"/>
    </row>
    <row r="2" spans="1:13" ht="25.5" customHeight="1" x14ac:dyDescent="0.2">
      <c r="A2" s="653"/>
      <c r="B2" s="660"/>
      <c r="C2" s="656"/>
      <c r="D2" s="657"/>
    </row>
    <row r="3" spans="1:13" ht="12.75" customHeight="1" x14ac:dyDescent="0.2">
      <c r="A3" s="653"/>
      <c r="B3" s="660"/>
      <c r="C3" s="656"/>
      <c r="D3" s="657"/>
      <c r="J3" s="518"/>
    </row>
    <row r="4" spans="1:13" ht="12.75" customHeight="1" x14ac:dyDescent="0.2">
      <c r="A4" s="653"/>
      <c r="B4" s="665" t="s">
        <v>554</v>
      </c>
      <c r="C4" s="658"/>
      <c r="D4" s="657"/>
      <c r="J4" s="518"/>
    </row>
    <row r="5" spans="1:13" ht="33" customHeight="1" x14ac:dyDescent="0.2">
      <c r="A5" s="531" t="s">
        <v>586</v>
      </c>
      <c r="B5" s="666"/>
      <c r="C5" s="661" t="s">
        <v>585</v>
      </c>
      <c r="D5" s="662"/>
      <c r="I5" s="521"/>
      <c r="J5" s="522"/>
      <c r="K5" s="523"/>
      <c r="L5" s="523"/>
      <c r="M5" s="523"/>
    </row>
    <row r="6" spans="1:13" ht="28.5" customHeight="1" x14ac:dyDescent="0.2">
      <c r="A6" s="663"/>
      <c r="B6" s="664"/>
      <c r="C6" s="532" t="s">
        <v>509</v>
      </c>
      <c r="D6" s="533" t="s">
        <v>510</v>
      </c>
      <c r="I6" s="523"/>
      <c r="J6" s="522"/>
      <c r="K6" s="523"/>
      <c r="L6" s="523"/>
      <c r="M6" s="523"/>
    </row>
    <row r="7" spans="1:13" x14ac:dyDescent="0.2">
      <c r="A7" s="641" t="s">
        <v>555</v>
      </c>
      <c r="B7" s="641"/>
      <c r="C7" s="606">
        <v>233417367.38</v>
      </c>
      <c r="D7" s="606">
        <f>C29</f>
        <v>196358042.74000001</v>
      </c>
      <c r="I7" s="522"/>
      <c r="J7" s="522"/>
      <c r="K7" s="523"/>
      <c r="L7" s="523"/>
      <c r="M7" s="523"/>
    </row>
    <row r="8" spans="1:13" x14ac:dyDescent="0.2">
      <c r="A8" s="641" t="s">
        <v>556</v>
      </c>
      <c r="B8" s="641"/>
      <c r="C8" s="606">
        <f>C9+C10+C11+C12+C13+C14+C15+C16+C17+C18</f>
        <v>110250462.5</v>
      </c>
      <c r="D8" s="606">
        <f>SUM(D9:D18)</f>
        <v>169397675.17000002</v>
      </c>
      <c r="F8" s="524"/>
      <c r="I8" s="522"/>
      <c r="J8" s="522"/>
      <c r="K8" s="523"/>
      <c r="L8" s="523"/>
      <c r="M8" s="523"/>
    </row>
    <row r="9" spans="1:13" x14ac:dyDescent="0.2">
      <c r="A9" s="640" t="s">
        <v>557</v>
      </c>
      <c r="B9" s="640"/>
      <c r="C9" s="607">
        <v>0</v>
      </c>
      <c r="D9" s="607">
        <v>0</v>
      </c>
      <c r="I9" s="522"/>
      <c r="J9" s="522"/>
      <c r="K9" s="523"/>
      <c r="L9" s="523"/>
      <c r="M9" s="523"/>
    </row>
    <row r="10" spans="1:13" x14ac:dyDescent="0.2">
      <c r="A10" s="640" t="s">
        <v>558</v>
      </c>
      <c r="B10" s="640"/>
      <c r="C10" s="607">
        <v>102422848.23</v>
      </c>
      <c r="D10" s="607">
        <v>111311922.94</v>
      </c>
      <c r="F10" s="518"/>
      <c r="I10" s="522"/>
      <c r="J10" s="523"/>
      <c r="K10" s="523"/>
      <c r="L10" s="523"/>
      <c r="M10" s="523"/>
    </row>
    <row r="11" spans="1:13" ht="17.25" customHeight="1" x14ac:dyDescent="0.2">
      <c r="A11" s="640" t="s">
        <v>559</v>
      </c>
      <c r="B11" s="640"/>
      <c r="C11" s="607">
        <v>0</v>
      </c>
      <c r="D11" s="607">
        <v>0</v>
      </c>
      <c r="F11" s="518"/>
      <c r="I11" s="522"/>
      <c r="J11" s="522"/>
      <c r="K11" s="523"/>
      <c r="L11" s="523"/>
      <c r="M11" s="523"/>
    </row>
    <row r="12" spans="1:13" x14ac:dyDescent="0.2">
      <c r="A12" s="640" t="s">
        <v>560</v>
      </c>
      <c r="B12" s="640"/>
      <c r="C12" s="607">
        <v>1800252.23</v>
      </c>
      <c r="D12" s="607">
        <v>26707350.559999999</v>
      </c>
      <c r="F12" s="518"/>
      <c r="I12" s="522"/>
      <c r="J12" s="522"/>
      <c r="K12" s="523"/>
      <c r="L12" s="523"/>
      <c r="M12" s="523"/>
    </row>
    <row r="13" spans="1:13" x14ac:dyDescent="0.2">
      <c r="A13" s="640" t="s">
        <v>561</v>
      </c>
      <c r="B13" s="640"/>
      <c r="C13" s="607">
        <v>0</v>
      </c>
      <c r="D13" s="607">
        <v>0</v>
      </c>
      <c r="H13" s="15" t="s">
        <v>584</v>
      </c>
      <c r="I13" s="525"/>
      <c r="J13" s="525"/>
      <c r="K13" s="526"/>
      <c r="L13" s="523"/>
      <c r="M13" s="523"/>
    </row>
    <row r="14" spans="1:13" ht="26.25" customHeight="1" x14ac:dyDescent="0.2">
      <c r="A14" s="640" t="s">
        <v>562</v>
      </c>
      <c r="B14" s="640"/>
      <c r="C14" s="607">
        <v>2223726.35</v>
      </c>
      <c r="D14" s="607">
        <v>191659.61</v>
      </c>
      <c r="I14" s="522"/>
      <c r="J14" s="522"/>
      <c r="K14" s="523"/>
      <c r="L14" s="523"/>
      <c r="M14" s="523"/>
    </row>
    <row r="15" spans="1:13" x14ac:dyDescent="0.2">
      <c r="A15" s="640" t="s">
        <v>563</v>
      </c>
      <c r="B15" s="640"/>
      <c r="C15" s="607">
        <v>0</v>
      </c>
      <c r="D15" s="607">
        <v>0</v>
      </c>
      <c r="I15" s="522"/>
      <c r="J15" s="523"/>
      <c r="K15" s="523"/>
      <c r="L15" s="523"/>
      <c r="M15" s="523"/>
    </row>
    <row r="16" spans="1:13" x14ac:dyDescent="0.2">
      <c r="A16" s="640" t="s">
        <v>564</v>
      </c>
      <c r="B16" s="640"/>
      <c r="C16" s="607">
        <v>0</v>
      </c>
      <c r="D16" s="606">
        <v>0</v>
      </c>
      <c r="E16" s="527"/>
      <c r="I16" s="521"/>
      <c r="J16" s="523"/>
      <c r="K16" s="523"/>
      <c r="L16" s="523"/>
      <c r="M16" s="523"/>
    </row>
    <row r="17" spans="1:13" x14ac:dyDescent="0.2">
      <c r="A17" s="640" t="s">
        <v>565</v>
      </c>
      <c r="B17" s="640"/>
      <c r="C17" s="607">
        <v>0</v>
      </c>
      <c r="D17" s="607">
        <v>0</v>
      </c>
      <c r="I17" s="521"/>
      <c r="J17" s="523"/>
      <c r="K17" s="523"/>
      <c r="L17" s="523"/>
      <c r="M17" s="523"/>
    </row>
    <row r="18" spans="1:13" x14ac:dyDescent="0.2">
      <c r="A18" s="640" t="s">
        <v>566</v>
      </c>
      <c r="B18" s="640"/>
      <c r="C18" s="607">
        <v>3803635.69</v>
      </c>
      <c r="D18" s="607">
        <v>31186742.059999999</v>
      </c>
      <c r="I18" s="526"/>
      <c r="J18" s="523"/>
      <c r="K18" s="523"/>
      <c r="L18" s="523"/>
      <c r="M18" s="523"/>
    </row>
    <row r="19" spans="1:13" x14ac:dyDescent="0.2">
      <c r="A19" s="641" t="s">
        <v>567</v>
      </c>
      <c r="B19" s="641"/>
      <c r="C19" s="606">
        <f>SUM(C20:C28)</f>
        <v>147309787.13999999</v>
      </c>
      <c r="D19" s="606">
        <f>SUM(D20:D28)</f>
        <v>147578458.64999998</v>
      </c>
      <c r="F19" s="524"/>
      <c r="I19" s="523"/>
      <c r="J19" s="523"/>
      <c r="K19" s="523"/>
      <c r="L19" s="523"/>
      <c r="M19" s="523"/>
    </row>
    <row r="20" spans="1:13" x14ac:dyDescent="0.2">
      <c r="A20" s="640" t="s">
        <v>568</v>
      </c>
      <c r="B20" s="640"/>
      <c r="C20" s="607">
        <v>93666642.319999993</v>
      </c>
      <c r="D20" s="607">
        <f>C32</f>
        <v>47682205.07</v>
      </c>
      <c r="I20" s="523"/>
      <c r="J20" s="522"/>
      <c r="K20" s="523"/>
      <c r="L20" s="523"/>
      <c r="M20" s="523"/>
    </row>
    <row r="21" spans="1:13" x14ac:dyDescent="0.2">
      <c r="A21" s="640" t="s">
        <v>569</v>
      </c>
      <c r="B21" s="640"/>
      <c r="C21" s="607">
        <v>9362176.5500000007</v>
      </c>
      <c r="D21" s="607">
        <v>9925907.4100000001</v>
      </c>
      <c r="F21" s="524"/>
      <c r="I21" s="523"/>
      <c r="J21" s="522"/>
      <c r="K21" s="523"/>
      <c r="L21" s="523"/>
      <c r="M21" s="523"/>
    </row>
    <row r="22" spans="1:13" x14ac:dyDescent="0.2">
      <c r="A22" s="640" t="s">
        <v>570</v>
      </c>
      <c r="B22" s="640"/>
      <c r="C22" s="607">
        <v>0</v>
      </c>
      <c r="D22" s="607">
        <v>0</v>
      </c>
      <c r="F22" s="524"/>
      <c r="I22" s="521"/>
      <c r="J22" s="522"/>
      <c r="K22" s="523"/>
      <c r="L22" s="523"/>
      <c r="M22" s="523"/>
    </row>
    <row r="23" spans="1:13" x14ac:dyDescent="0.2">
      <c r="A23" s="640" t="s">
        <v>571</v>
      </c>
      <c r="B23" s="640"/>
      <c r="C23" s="607">
        <v>24448357.59</v>
      </c>
      <c r="D23" s="607">
        <v>54912490.869999997</v>
      </c>
      <c r="F23" s="524"/>
      <c r="I23" s="523"/>
      <c r="J23" s="522"/>
      <c r="K23" s="523"/>
      <c r="L23" s="523"/>
      <c r="M23" s="523"/>
    </row>
    <row r="24" spans="1:13" x14ac:dyDescent="0.2">
      <c r="A24" s="640" t="s">
        <v>572</v>
      </c>
      <c r="B24" s="640"/>
      <c r="C24" s="607">
        <v>0</v>
      </c>
      <c r="D24" s="607">
        <v>0</v>
      </c>
      <c r="F24" s="524"/>
      <c r="H24" s="524"/>
      <c r="I24" s="521"/>
      <c r="J24" s="522"/>
      <c r="K24" s="523"/>
      <c r="L24" s="522"/>
      <c r="M24" s="523"/>
    </row>
    <row r="25" spans="1:13" ht="26.25" customHeight="1" x14ac:dyDescent="0.2">
      <c r="A25" s="640" t="s">
        <v>573</v>
      </c>
      <c r="B25" s="640"/>
      <c r="C25" s="607">
        <v>13674782</v>
      </c>
      <c r="D25" s="607">
        <v>131341</v>
      </c>
      <c r="F25" s="518"/>
      <c r="I25" s="521"/>
      <c r="J25" s="522"/>
      <c r="K25" s="523"/>
      <c r="L25" s="522"/>
      <c r="M25" s="523"/>
    </row>
    <row r="26" spans="1:13" x14ac:dyDescent="0.2">
      <c r="A26" s="640" t="s">
        <v>574</v>
      </c>
      <c r="B26" s="640"/>
      <c r="C26" s="607">
        <v>0</v>
      </c>
      <c r="D26" s="607">
        <v>0</v>
      </c>
      <c r="F26" s="518"/>
      <c r="I26" s="521"/>
      <c r="J26" s="522"/>
      <c r="K26" s="523"/>
      <c r="L26" s="522"/>
      <c r="M26" s="523"/>
    </row>
    <row r="27" spans="1:13" x14ac:dyDescent="0.2">
      <c r="A27" s="640" t="s">
        <v>575</v>
      </c>
      <c r="B27" s="640"/>
      <c r="C27" s="607">
        <v>0</v>
      </c>
      <c r="D27" s="607">
        <v>0</v>
      </c>
      <c r="F27" s="518"/>
      <c r="I27" s="523"/>
      <c r="J27" s="522"/>
      <c r="K27" s="523"/>
      <c r="L27" s="522"/>
      <c r="M27" s="523"/>
    </row>
    <row r="28" spans="1:13" x14ac:dyDescent="0.2">
      <c r="A28" s="640" t="s">
        <v>576</v>
      </c>
      <c r="B28" s="640"/>
      <c r="C28" s="607">
        <v>6157828.6799999997</v>
      </c>
      <c r="D28" s="607">
        <v>34926514.299999997</v>
      </c>
      <c r="E28" s="524"/>
      <c r="F28" s="518"/>
      <c r="I28" s="521"/>
      <c r="J28" s="522"/>
      <c r="K28" s="522"/>
      <c r="L28" s="522"/>
      <c r="M28" s="523"/>
    </row>
    <row r="29" spans="1:13" x14ac:dyDescent="0.2">
      <c r="A29" s="641" t="s">
        <v>577</v>
      </c>
      <c r="B29" s="641"/>
      <c r="C29" s="606">
        <f>C7+C8-C19</f>
        <v>196358042.74000001</v>
      </c>
      <c r="D29" s="606">
        <f>D7+D8-D19</f>
        <v>218177259.26000005</v>
      </c>
      <c r="F29" s="518"/>
      <c r="I29" s="521"/>
      <c r="J29" s="521"/>
      <c r="K29" s="522"/>
      <c r="L29" s="522"/>
      <c r="M29" s="523"/>
    </row>
    <row r="30" spans="1:13" x14ac:dyDescent="0.2">
      <c r="A30" s="641" t="s">
        <v>578</v>
      </c>
      <c r="B30" s="641"/>
      <c r="C30" s="606">
        <f>-C32</f>
        <v>-47682205.07</v>
      </c>
      <c r="D30" s="606">
        <f>-D32</f>
        <v>-58743871.950000003</v>
      </c>
      <c r="E30" s="528"/>
      <c r="F30" s="518"/>
      <c r="I30" s="521"/>
      <c r="J30" s="523"/>
      <c r="K30" s="522"/>
      <c r="L30" s="522"/>
      <c r="M30" s="523"/>
    </row>
    <row r="31" spans="1:13" x14ac:dyDescent="0.2">
      <c r="A31" s="640" t="s">
        <v>579</v>
      </c>
      <c r="B31" s="640"/>
      <c r="C31" s="607">
        <v>0</v>
      </c>
      <c r="D31" s="607">
        <v>0</v>
      </c>
      <c r="I31" s="521"/>
      <c r="J31" s="521"/>
      <c r="K31" s="522"/>
      <c r="L31" s="522"/>
      <c r="M31" s="523"/>
    </row>
    <row r="32" spans="1:13" x14ac:dyDescent="0.2">
      <c r="A32" s="640" t="s">
        <v>580</v>
      </c>
      <c r="B32" s="640"/>
      <c r="C32" s="607">
        <v>47682205.07</v>
      </c>
      <c r="D32" s="606">
        <v>58743871.950000003</v>
      </c>
      <c r="I32" s="521"/>
      <c r="J32" s="523"/>
      <c r="K32" s="522"/>
      <c r="L32" s="522"/>
      <c r="M32" s="523"/>
    </row>
    <row r="33" spans="1:13" ht="25.5" customHeight="1" x14ac:dyDescent="0.2">
      <c r="A33" s="641" t="s">
        <v>581</v>
      </c>
      <c r="B33" s="641"/>
      <c r="C33" s="607">
        <v>0</v>
      </c>
      <c r="D33" s="607">
        <v>0</v>
      </c>
      <c r="F33" s="524"/>
      <c r="I33" s="521"/>
      <c r="J33" s="523"/>
      <c r="K33" s="522"/>
      <c r="L33" s="523"/>
      <c r="M33" s="523"/>
    </row>
    <row r="34" spans="1:13" x14ac:dyDescent="0.2">
      <c r="A34" s="641" t="s">
        <v>582</v>
      </c>
      <c r="B34" s="641"/>
      <c r="C34" s="606">
        <f>C29+C30</f>
        <v>148675837.67000002</v>
      </c>
      <c r="D34" s="606">
        <f>D29+D30</f>
        <v>159433387.31000006</v>
      </c>
      <c r="F34" s="524"/>
      <c r="I34" s="523"/>
      <c r="J34" s="523"/>
      <c r="K34" s="522"/>
      <c r="L34" s="523"/>
      <c r="M34" s="523"/>
    </row>
    <row r="35" spans="1:13" x14ac:dyDescent="0.2">
      <c r="A35" s="651"/>
      <c r="B35" s="651"/>
      <c r="D35" s="518"/>
      <c r="I35" s="523"/>
      <c r="J35" s="523"/>
      <c r="K35" s="522"/>
      <c r="L35" s="523"/>
      <c r="M35" s="523"/>
    </row>
    <row r="36" spans="1:13" x14ac:dyDescent="0.2">
      <c r="A36" s="520"/>
      <c r="B36" s="520"/>
      <c r="D36" s="518"/>
      <c r="I36" s="523"/>
      <c r="J36" s="523"/>
      <c r="K36" s="522"/>
      <c r="L36" s="523"/>
      <c r="M36" s="523"/>
    </row>
    <row r="37" spans="1:13" x14ac:dyDescent="0.2">
      <c r="B37" s="530">
        <v>45398</v>
      </c>
      <c r="F37" s="518"/>
      <c r="J37" s="518"/>
    </row>
    <row r="38" spans="1:13" x14ac:dyDescent="0.2">
      <c r="A38" s="519" t="s">
        <v>419</v>
      </c>
      <c r="B38" s="519" t="s">
        <v>420</v>
      </c>
      <c r="C38" s="636" t="s">
        <v>421</v>
      </c>
      <c r="D38" s="636"/>
      <c r="F38" s="518"/>
      <c r="I38" s="524"/>
      <c r="J38" s="518"/>
    </row>
    <row r="39" spans="1:13" x14ac:dyDescent="0.2">
      <c r="F39" s="518"/>
      <c r="J39" s="518"/>
    </row>
    <row r="40" spans="1:13" x14ac:dyDescent="0.2">
      <c r="F40" s="518"/>
      <c r="J40" s="518"/>
    </row>
    <row r="41" spans="1:13" x14ac:dyDescent="0.2">
      <c r="F41" s="518"/>
      <c r="J41" s="518"/>
    </row>
    <row r="42" spans="1:13" x14ac:dyDescent="0.2">
      <c r="C42" s="518"/>
      <c r="D42" s="518"/>
      <c r="J42" s="518"/>
    </row>
    <row r="43" spans="1:13" x14ac:dyDescent="0.2">
      <c r="C43" s="518"/>
      <c r="D43" s="518"/>
      <c r="J43" s="518"/>
    </row>
    <row r="44" spans="1:13" x14ac:dyDescent="0.2">
      <c r="C44" s="518"/>
      <c r="D44" s="518"/>
      <c r="J44" s="518"/>
    </row>
    <row r="45" spans="1:13" x14ac:dyDescent="0.2">
      <c r="C45" s="518"/>
      <c r="D45" s="518"/>
      <c r="J45" s="518"/>
    </row>
    <row r="46" spans="1:13" x14ac:dyDescent="0.2">
      <c r="C46" s="518"/>
      <c r="D46" s="518"/>
      <c r="J46" s="518"/>
    </row>
    <row r="47" spans="1:13" x14ac:dyDescent="0.2">
      <c r="C47" s="518"/>
      <c r="D47" s="518"/>
    </row>
    <row r="48" spans="1:13" x14ac:dyDescent="0.2">
      <c r="C48" s="518"/>
      <c r="D48" s="518"/>
    </row>
    <row r="49" spans="3:3" x14ac:dyDescent="0.2">
      <c r="C49" s="524"/>
    </row>
  </sheetData>
  <mergeCells count="36">
    <mergeCell ref="A15:B15"/>
    <mergeCell ref="C5:D5"/>
    <mergeCell ref="A6:B6"/>
    <mergeCell ref="A7:B7"/>
    <mergeCell ref="A8:B8"/>
    <mergeCell ref="A9:B9"/>
    <mergeCell ref="B4:B5"/>
    <mergeCell ref="A10:B10"/>
    <mergeCell ref="A11:B11"/>
    <mergeCell ref="A12:B12"/>
    <mergeCell ref="A13:B13"/>
    <mergeCell ref="A14:B14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C38:D38"/>
    <mergeCell ref="A1:A4"/>
    <mergeCell ref="C1:D4"/>
    <mergeCell ref="B1:B3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B662"/>
  <sheetViews>
    <sheetView topLeftCell="A226" zoomScaleNormal="100" workbookViewId="0">
      <selection activeCell="F643" sqref="F643"/>
    </sheetView>
  </sheetViews>
  <sheetFormatPr defaultRowHeight="12.75" x14ac:dyDescent="0.25"/>
  <cols>
    <col min="1" max="1" width="22.85546875" style="7" customWidth="1"/>
    <col min="2" max="2" width="23" style="7" customWidth="1"/>
    <col min="3" max="3" width="20" style="7" customWidth="1"/>
    <col min="4" max="4" width="32.140625" style="7" customWidth="1"/>
    <col min="5" max="5" width="29.7109375" style="7" customWidth="1"/>
    <col min="6" max="6" width="16.140625" style="7" customWidth="1"/>
    <col min="7" max="7" width="16.42578125" style="7" customWidth="1"/>
    <col min="8" max="8" width="17.85546875" style="7" customWidth="1"/>
    <col min="9" max="9" width="16.140625" style="7" customWidth="1"/>
    <col min="10" max="10" width="13.7109375" style="7" customWidth="1"/>
    <col min="11" max="11" width="18.28515625" style="7" customWidth="1"/>
    <col min="12" max="12" width="15.7109375" style="7" customWidth="1"/>
    <col min="13" max="13" width="15.140625" style="7" bestFit="1" customWidth="1"/>
    <col min="14" max="14" width="9.140625" style="7"/>
    <col min="15" max="15" width="12.28515625" style="7" bestFit="1" customWidth="1"/>
    <col min="16" max="17" width="9.140625" style="7"/>
    <col min="18" max="19" width="15.140625" style="7" bestFit="1" customWidth="1"/>
    <col min="20" max="21" width="11.28515625" style="7" bestFit="1" customWidth="1"/>
    <col min="22" max="16384" width="9.140625" style="7"/>
  </cols>
  <sheetData>
    <row r="2" spans="1:10" s="2" customFormat="1" x14ac:dyDescent="0.2">
      <c r="A2" s="1"/>
      <c r="D2" s="3"/>
      <c r="E2" s="4"/>
      <c r="F2" s="4" t="s">
        <v>0</v>
      </c>
      <c r="G2" s="4"/>
      <c r="H2" s="4"/>
      <c r="I2" s="4"/>
    </row>
    <row r="3" spans="1:10" s="2" customFormat="1" ht="40.5" customHeight="1" x14ac:dyDescent="0.2">
      <c r="B3" s="5"/>
      <c r="C3" s="5"/>
      <c r="D3" s="6"/>
      <c r="E3" s="6"/>
      <c r="F3" s="683" t="s">
        <v>1</v>
      </c>
      <c r="G3" s="684"/>
      <c r="H3" s="684"/>
      <c r="I3" s="684"/>
      <c r="J3" s="684"/>
    </row>
    <row r="4" spans="1:10" ht="15" customHeight="1" x14ac:dyDescent="0.25">
      <c r="A4" s="685" t="s">
        <v>2</v>
      </c>
      <c r="B4" s="685"/>
      <c r="C4" s="685"/>
      <c r="D4" s="685"/>
      <c r="E4" s="685"/>
      <c r="F4" s="685"/>
      <c r="G4" s="685"/>
      <c r="H4" s="685"/>
      <c r="I4" s="685"/>
    </row>
    <row r="5" spans="1:10" ht="13.5" thickBot="1" x14ac:dyDescent="0.25">
      <c r="A5" s="686"/>
      <c r="B5" s="687"/>
      <c r="C5" s="687"/>
      <c r="D5" s="687"/>
      <c r="E5" s="687"/>
      <c r="F5" s="687"/>
      <c r="G5" s="687"/>
      <c r="H5" s="686"/>
      <c r="I5" s="686"/>
    </row>
    <row r="6" spans="1:10" ht="15" customHeight="1" thickBot="1" x14ac:dyDescent="0.25">
      <c r="A6" s="387"/>
      <c r="B6" s="688" t="s">
        <v>3</v>
      </c>
      <c r="C6" s="689"/>
      <c r="D6" s="689"/>
      <c r="E6" s="689"/>
      <c r="F6" s="689"/>
      <c r="G6" s="690"/>
      <c r="H6" s="388"/>
      <c r="I6" s="388"/>
    </row>
    <row r="7" spans="1:10" ht="12.75" customHeight="1" x14ac:dyDescent="0.25">
      <c r="A7" s="691" t="s">
        <v>4</v>
      </c>
      <c r="B7" s="693" t="s">
        <v>5</v>
      </c>
      <c r="C7" s="695" t="s">
        <v>6</v>
      </c>
      <c r="D7" s="693" t="s">
        <v>7</v>
      </c>
      <c r="E7" s="697" t="s">
        <v>8</v>
      </c>
      <c r="F7" s="669" t="s">
        <v>9</v>
      </c>
      <c r="G7" s="669" t="s">
        <v>10</v>
      </c>
      <c r="H7" s="669" t="s">
        <v>11</v>
      </c>
      <c r="I7" s="671" t="s">
        <v>12</v>
      </c>
    </row>
    <row r="8" spans="1:10" ht="81.75" customHeight="1" x14ac:dyDescent="0.25">
      <c r="A8" s="692"/>
      <c r="B8" s="694"/>
      <c r="C8" s="696"/>
      <c r="D8" s="694"/>
      <c r="E8" s="698"/>
      <c r="F8" s="670"/>
      <c r="G8" s="670"/>
      <c r="H8" s="670"/>
      <c r="I8" s="672"/>
    </row>
    <row r="9" spans="1:10" s="8" customFormat="1" ht="12.75" customHeight="1" x14ac:dyDescent="0.2">
      <c r="A9" s="673" t="s">
        <v>13</v>
      </c>
      <c r="B9" s="674"/>
      <c r="C9" s="674"/>
      <c r="D9" s="674"/>
      <c r="E9" s="675"/>
      <c r="F9" s="675"/>
      <c r="G9" s="675"/>
      <c r="H9" s="675"/>
      <c r="I9" s="676"/>
    </row>
    <row r="10" spans="1:10" s="8" customFormat="1" x14ac:dyDescent="0.2">
      <c r="A10" s="537" t="s">
        <v>14</v>
      </c>
      <c r="B10" s="538">
        <v>133629283.90000001</v>
      </c>
      <c r="C10" s="538">
        <v>1027283.2</v>
      </c>
      <c r="D10" s="538">
        <f>11028758.07+23303186.23</f>
        <v>34331944.299999997</v>
      </c>
      <c r="E10" s="538">
        <f>2119230.48+1471363.11</f>
        <v>3590593.59</v>
      </c>
      <c r="F10" s="538">
        <v>62000</v>
      </c>
      <c r="G10" s="538">
        <f>1026084.86+3510967.79</f>
        <v>4537052.6500000004</v>
      </c>
      <c r="H10" s="538">
        <v>4139813.37</v>
      </c>
      <c r="I10" s="539">
        <f>SUM(B10,SUM(D10:H10))</f>
        <v>180290687.81</v>
      </c>
    </row>
    <row r="11" spans="1:10" x14ac:dyDescent="0.2">
      <c r="A11" s="537" t="s">
        <v>15</v>
      </c>
      <c r="B11" s="538">
        <f t="shared" ref="B11:I11" si="0">SUM(B12:B14)</f>
        <v>903134.68</v>
      </c>
      <c r="C11" s="538">
        <f t="shared" si="0"/>
        <v>0</v>
      </c>
      <c r="D11" s="538">
        <f t="shared" si="0"/>
        <v>453489.61</v>
      </c>
      <c r="E11" s="538">
        <f t="shared" si="0"/>
        <v>800773.2</v>
      </c>
      <c r="F11" s="538">
        <f t="shared" si="0"/>
        <v>0</v>
      </c>
      <c r="G11" s="538">
        <f t="shared" si="0"/>
        <v>321290.17</v>
      </c>
      <c r="H11" s="538">
        <f t="shared" si="0"/>
        <v>25899701.120000001</v>
      </c>
      <c r="I11" s="539">
        <f t="shared" si="0"/>
        <v>28378388.780000001</v>
      </c>
    </row>
    <row r="12" spans="1:10" x14ac:dyDescent="0.2">
      <c r="A12" s="540" t="s">
        <v>16</v>
      </c>
      <c r="B12" s="541">
        <v>120358.8</v>
      </c>
      <c r="C12" s="541">
        <v>0</v>
      </c>
      <c r="D12" s="541">
        <v>0</v>
      </c>
      <c r="E12" s="541">
        <v>0</v>
      </c>
      <c r="F12" s="541">
        <v>0</v>
      </c>
      <c r="G12" s="541">
        <f>321290.17-83567.99</f>
        <v>237722.18</v>
      </c>
      <c r="H12" s="541">
        <v>26700474.32</v>
      </c>
      <c r="I12" s="542">
        <f>SUM(B12:H12)</f>
        <v>27058555.300000001</v>
      </c>
    </row>
    <row r="13" spans="1:10" x14ac:dyDescent="0.2">
      <c r="A13" s="540" t="s">
        <v>201</v>
      </c>
      <c r="B13" s="541">
        <f>768775.88+14000</f>
        <v>782775.88</v>
      </c>
      <c r="C13" s="541">
        <v>0</v>
      </c>
      <c r="D13" s="541">
        <v>453489.61</v>
      </c>
      <c r="E13" s="541">
        <v>0</v>
      </c>
      <c r="F13" s="541">
        <v>0</v>
      </c>
      <c r="G13" s="541">
        <v>83567.990000000005</v>
      </c>
      <c r="H13" s="541">
        <v>0</v>
      </c>
      <c r="I13" s="542">
        <f>SUM(B13,SUM(D13:H13))</f>
        <v>1319833.48</v>
      </c>
    </row>
    <row r="14" spans="1:10" x14ac:dyDescent="0.2">
      <c r="A14" s="540" t="s">
        <v>18</v>
      </c>
      <c r="B14" s="541">
        <v>0</v>
      </c>
      <c r="C14" s="541">
        <v>0</v>
      </c>
      <c r="D14" s="541">
        <v>0</v>
      </c>
      <c r="E14" s="541">
        <f>603075.49+197697.71</f>
        <v>800773.2</v>
      </c>
      <c r="F14" s="541">
        <v>0</v>
      </c>
      <c r="G14" s="541">
        <v>0</v>
      </c>
      <c r="H14" s="541">
        <f>-603075.49-197697.71</f>
        <v>-800773.2</v>
      </c>
      <c r="I14" s="542">
        <f>SUM(B14:H14)</f>
        <v>0</v>
      </c>
    </row>
    <row r="15" spans="1:10" x14ac:dyDescent="0.2">
      <c r="A15" s="537" t="s">
        <v>19</v>
      </c>
      <c r="B15" s="538">
        <f>SUM(B16:B17)</f>
        <v>3791420</v>
      </c>
      <c r="C15" s="538">
        <f t="shared" ref="C15:I15" si="1">SUM(C16:C17)</f>
        <v>0</v>
      </c>
      <c r="D15" s="538">
        <f>SUM(D16:D17)</f>
        <v>0</v>
      </c>
      <c r="E15" s="538">
        <f t="shared" si="1"/>
        <v>243953.55</v>
      </c>
      <c r="F15" s="538">
        <f t="shared" si="1"/>
        <v>0</v>
      </c>
      <c r="G15" s="538">
        <f t="shared" si="1"/>
        <v>131726.29</v>
      </c>
      <c r="H15" s="538">
        <f t="shared" si="1"/>
        <v>208352.45000000007</v>
      </c>
      <c r="I15" s="539">
        <f t="shared" si="1"/>
        <v>4375452.29</v>
      </c>
    </row>
    <row r="16" spans="1:10" x14ac:dyDescent="0.2">
      <c r="A16" s="540" t="s">
        <v>20</v>
      </c>
      <c r="B16" s="541">
        <v>0</v>
      </c>
      <c r="C16" s="541">
        <v>0</v>
      </c>
      <c r="D16" s="541">
        <v>0</v>
      </c>
      <c r="E16" s="541">
        <f>241025.55+2928</f>
        <v>243953.55</v>
      </c>
      <c r="F16" s="541">
        <v>0</v>
      </c>
      <c r="G16" s="541">
        <f>34218.66+97507.63-10415.47</f>
        <v>121310.82</v>
      </c>
      <c r="H16" s="541">
        <v>15000</v>
      </c>
      <c r="I16" s="542">
        <f>SUM(B16:H16)</f>
        <v>380264.37</v>
      </c>
    </row>
    <row r="17" spans="1:9" x14ac:dyDescent="0.2">
      <c r="A17" s="540" t="s">
        <v>17</v>
      </c>
      <c r="B17" s="541">
        <f>14000+3777420</f>
        <v>3791420</v>
      </c>
      <c r="C17" s="541">
        <v>0</v>
      </c>
      <c r="D17" s="541">
        <v>0</v>
      </c>
      <c r="E17" s="541">
        <v>0</v>
      </c>
      <c r="F17" s="541">
        <v>0</v>
      </c>
      <c r="G17" s="541">
        <v>10415.469999999999</v>
      </c>
      <c r="H17" s="541">
        <f>994125.65-800773.2</f>
        <v>193352.45000000007</v>
      </c>
      <c r="I17" s="542">
        <f>SUM(B17,SUM(D17:H17))</f>
        <v>3995187.92</v>
      </c>
    </row>
    <row r="18" spans="1:9" x14ac:dyDescent="0.2">
      <c r="A18" s="537" t="s">
        <v>21</v>
      </c>
      <c r="B18" s="538">
        <f t="shared" ref="B18:I18" si="2">B10+B11-B15</f>
        <v>130740998.58000001</v>
      </c>
      <c r="C18" s="538">
        <f t="shared" si="2"/>
        <v>1027283.2</v>
      </c>
      <c r="D18" s="538">
        <f t="shared" si="2"/>
        <v>34785433.909999996</v>
      </c>
      <c r="E18" s="538">
        <f t="shared" si="2"/>
        <v>4147413.24</v>
      </c>
      <c r="F18" s="538">
        <f t="shared" si="2"/>
        <v>62000</v>
      </c>
      <c r="G18" s="538">
        <f t="shared" si="2"/>
        <v>4726616.53</v>
      </c>
      <c r="H18" s="538">
        <f t="shared" si="2"/>
        <v>29831162.040000003</v>
      </c>
      <c r="I18" s="539">
        <f t="shared" si="2"/>
        <v>204293624.30000001</v>
      </c>
    </row>
    <row r="19" spans="1:9" x14ac:dyDescent="0.2">
      <c r="A19" s="677" t="s">
        <v>22</v>
      </c>
      <c r="B19" s="678"/>
      <c r="C19" s="678"/>
      <c r="D19" s="678"/>
      <c r="E19" s="678"/>
      <c r="F19" s="678"/>
      <c r="G19" s="678"/>
      <c r="H19" s="678"/>
      <c r="I19" s="679"/>
    </row>
    <row r="20" spans="1:9" x14ac:dyDescent="0.2">
      <c r="A20" s="537" t="s">
        <v>14</v>
      </c>
      <c r="B20" s="538">
        <v>35053.78</v>
      </c>
      <c r="C20" s="538">
        <v>0</v>
      </c>
      <c r="D20" s="538">
        <f>7132115.96+14734861.12</f>
        <v>21866977.079999998</v>
      </c>
      <c r="E20" s="538">
        <f>2016263.04+767248.85</f>
        <v>2783511.89</v>
      </c>
      <c r="F20" s="538">
        <v>62000</v>
      </c>
      <c r="G20" s="538">
        <f>1022877.35+3510967.79</f>
        <v>4533845.1399999997</v>
      </c>
      <c r="H20" s="538"/>
      <c r="I20" s="539">
        <f>SUM(B20:H20)</f>
        <v>29281387.890000001</v>
      </c>
    </row>
    <row r="21" spans="1:9" x14ac:dyDescent="0.2">
      <c r="A21" s="537" t="s">
        <v>15</v>
      </c>
      <c r="B21" s="538">
        <f t="shared" ref="B21:I21" si="3">SUM(B22:B24)</f>
        <v>61444.04</v>
      </c>
      <c r="C21" s="538">
        <f t="shared" si="3"/>
        <v>0</v>
      </c>
      <c r="D21" s="538">
        <f t="shared" si="3"/>
        <v>1319649.0900000001</v>
      </c>
      <c r="E21" s="538">
        <f t="shared" si="3"/>
        <v>212847.28</v>
      </c>
      <c r="F21" s="538">
        <f t="shared" si="3"/>
        <v>0</v>
      </c>
      <c r="G21" s="538">
        <f t="shared" si="3"/>
        <v>324497.68</v>
      </c>
      <c r="H21" s="538">
        <f t="shared" si="3"/>
        <v>0</v>
      </c>
      <c r="I21" s="539">
        <f t="shared" si="3"/>
        <v>1918438.0899999999</v>
      </c>
    </row>
    <row r="22" spans="1:9" x14ac:dyDescent="0.2">
      <c r="A22" s="540" t="s">
        <v>23</v>
      </c>
      <c r="B22" s="541">
        <v>61444.04</v>
      </c>
      <c r="C22" s="541">
        <v>0</v>
      </c>
      <c r="D22" s="541">
        <f>275718.95+1043930.14</f>
        <v>1319649.0900000001</v>
      </c>
      <c r="E22" s="541">
        <f>105812.7+107034.58-6753.91</f>
        <v>206093.37</v>
      </c>
      <c r="F22" s="541">
        <v>0</v>
      </c>
      <c r="G22" s="541">
        <f>3207.51</f>
        <v>3207.51</v>
      </c>
      <c r="H22" s="541">
        <v>0</v>
      </c>
      <c r="I22" s="542">
        <f t="shared" ref="I22:I27" si="4">SUM(B22:H22)</f>
        <v>1590394.01</v>
      </c>
    </row>
    <row r="23" spans="1:9" x14ac:dyDescent="0.2">
      <c r="A23" s="540" t="s">
        <v>17</v>
      </c>
      <c r="B23" s="541">
        <v>0</v>
      </c>
      <c r="C23" s="541">
        <v>0</v>
      </c>
      <c r="D23" s="541">
        <v>0</v>
      </c>
      <c r="E23" s="541">
        <v>6753.91</v>
      </c>
      <c r="F23" s="541">
        <v>0</v>
      </c>
      <c r="G23" s="541">
        <f>321290.17</f>
        <v>321290.17</v>
      </c>
      <c r="H23" s="541">
        <v>0</v>
      </c>
      <c r="I23" s="542">
        <f t="shared" si="4"/>
        <v>328044.07999999996</v>
      </c>
    </row>
    <row r="24" spans="1:9" x14ac:dyDescent="0.2">
      <c r="A24" s="540" t="s">
        <v>18</v>
      </c>
      <c r="B24" s="541">
        <v>0</v>
      </c>
      <c r="C24" s="541">
        <v>0</v>
      </c>
      <c r="D24" s="541">
        <v>0</v>
      </c>
      <c r="E24" s="541">
        <v>0</v>
      </c>
      <c r="F24" s="541">
        <v>0</v>
      </c>
      <c r="G24" s="541">
        <v>0</v>
      </c>
      <c r="H24" s="541">
        <v>0</v>
      </c>
      <c r="I24" s="542">
        <f t="shared" si="4"/>
        <v>0</v>
      </c>
    </row>
    <row r="25" spans="1:9" x14ac:dyDescent="0.2">
      <c r="A25" s="537" t="s">
        <v>19</v>
      </c>
      <c r="B25" s="538">
        <f>SUM(B26:B27)</f>
        <v>1691.68</v>
      </c>
      <c r="C25" s="538">
        <f t="shared" ref="C25:I25" si="5">SUM(C26:C27)</f>
        <v>0</v>
      </c>
      <c r="D25" s="538">
        <f>SUM(D26:D27)</f>
        <v>0</v>
      </c>
      <c r="E25" s="538">
        <f t="shared" si="5"/>
        <v>243953.55</v>
      </c>
      <c r="F25" s="538">
        <f t="shared" si="5"/>
        <v>0</v>
      </c>
      <c r="G25" s="538">
        <f t="shared" si="5"/>
        <v>131726.29</v>
      </c>
      <c r="H25" s="538">
        <f t="shared" si="5"/>
        <v>0</v>
      </c>
      <c r="I25" s="539">
        <f t="shared" si="5"/>
        <v>377371.51999999996</v>
      </c>
    </row>
    <row r="26" spans="1:9" x14ac:dyDescent="0.2">
      <c r="A26" s="540" t="s">
        <v>20</v>
      </c>
      <c r="B26" s="541">
        <v>0</v>
      </c>
      <c r="C26" s="541">
        <v>0</v>
      </c>
      <c r="D26" s="541">
        <v>0</v>
      </c>
      <c r="E26" s="541">
        <f>241025.55+2928</f>
        <v>243953.55</v>
      </c>
      <c r="F26" s="541">
        <v>0</v>
      </c>
      <c r="G26" s="543">
        <f>34218.66+97507.63</f>
        <v>131726.29</v>
      </c>
      <c r="H26" s="541">
        <v>0</v>
      </c>
      <c r="I26" s="542">
        <f t="shared" si="4"/>
        <v>375679.83999999997</v>
      </c>
    </row>
    <row r="27" spans="1:9" x14ac:dyDescent="0.2">
      <c r="A27" s="540" t="s">
        <v>17</v>
      </c>
      <c r="B27" s="541">
        <v>1691.68</v>
      </c>
      <c r="C27" s="541">
        <v>0</v>
      </c>
      <c r="D27" s="541">
        <v>0</v>
      </c>
      <c r="E27" s="541">
        <v>0</v>
      </c>
      <c r="F27" s="541">
        <v>0</v>
      </c>
      <c r="G27" s="541">
        <v>0</v>
      </c>
      <c r="H27" s="541">
        <v>0</v>
      </c>
      <c r="I27" s="542">
        <f t="shared" si="4"/>
        <v>1691.68</v>
      </c>
    </row>
    <row r="28" spans="1:9" x14ac:dyDescent="0.2">
      <c r="A28" s="537" t="s">
        <v>21</v>
      </c>
      <c r="B28" s="538">
        <f t="shared" ref="B28:I28" si="6">B20+B21-B25</f>
        <v>94806.140000000014</v>
      </c>
      <c r="C28" s="538">
        <f t="shared" si="6"/>
        <v>0</v>
      </c>
      <c r="D28" s="538">
        <f t="shared" si="6"/>
        <v>23186626.169999998</v>
      </c>
      <c r="E28" s="538">
        <f t="shared" si="6"/>
        <v>2752405.62</v>
      </c>
      <c r="F28" s="538">
        <f t="shared" si="6"/>
        <v>62000</v>
      </c>
      <c r="G28" s="538">
        <f t="shared" si="6"/>
        <v>4726616.5299999993</v>
      </c>
      <c r="H28" s="538">
        <f t="shared" si="6"/>
        <v>0</v>
      </c>
      <c r="I28" s="539">
        <f t="shared" si="6"/>
        <v>30822454.460000001</v>
      </c>
    </row>
    <row r="29" spans="1:9" x14ac:dyDescent="0.2">
      <c r="A29" s="680" t="s">
        <v>24</v>
      </c>
      <c r="B29" s="681"/>
      <c r="C29" s="681"/>
      <c r="D29" s="681"/>
      <c r="E29" s="681"/>
      <c r="F29" s="681"/>
      <c r="G29" s="681"/>
      <c r="H29" s="681"/>
      <c r="I29" s="682"/>
    </row>
    <row r="30" spans="1:9" x14ac:dyDescent="0.2">
      <c r="A30" s="537" t="s">
        <v>14</v>
      </c>
      <c r="B30" s="544">
        <v>0</v>
      </c>
      <c r="C30" s="544">
        <v>0</v>
      </c>
      <c r="D30" s="544">
        <v>0</v>
      </c>
      <c r="E30" s="544">
        <v>0</v>
      </c>
      <c r="F30" s="544">
        <v>0</v>
      </c>
      <c r="G30" s="544">
        <v>0</v>
      </c>
      <c r="H30" s="544">
        <v>0</v>
      </c>
      <c r="I30" s="545">
        <f>SUM(B30,SUM(D30:H30))</f>
        <v>0</v>
      </c>
    </row>
    <row r="31" spans="1:9" x14ac:dyDescent="0.2">
      <c r="A31" s="546" t="s">
        <v>25</v>
      </c>
      <c r="B31" s="547">
        <v>0</v>
      </c>
      <c r="C31" s="547">
        <v>0</v>
      </c>
      <c r="D31" s="547">
        <v>0</v>
      </c>
      <c r="E31" s="547">
        <v>0</v>
      </c>
      <c r="F31" s="547">
        <v>0</v>
      </c>
      <c r="G31" s="547">
        <v>0</v>
      </c>
      <c r="H31" s="547">
        <v>0</v>
      </c>
      <c r="I31" s="548">
        <f>SUM(B31,SUM(D31:H31))</f>
        <v>0</v>
      </c>
    </row>
    <row r="32" spans="1:9" x14ac:dyDescent="0.2">
      <c r="A32" s="546" t="s">
        <v>26</v>
      </c>
      <c r="B32" s="547">
        <v>0</v>
      </c>
      <c r="C32" s="547">
        <v>0</v>
      </c>
      <c r="D32" s="549">
        <v>0</v>
      </c>
      <c r="E32" s="549">
        <v>0</v>
      </c>
      <c r="F32" s="549">
        <v>0</v>
      </c>
      <c r="G32" s="549">
        <v>0</v>
      </c>
      <c r="H32" s="550">
        <v>0</v>
      </c>
      <c r="I32" s="548">
        <f>SUM(B32,SUM(D32:H32))</f>
        <v>0</v>
      </c>
    </row>
    <row r="33" spans="1:10" x14ac:dyDescent="0.2">
      <c r="A33" s="537" t="s">
        <v>21</v>
      </c>
      <c r="B33" s="551">
        <f>B30+B31-B32</f>
        <v>0</v>
      </c>
      <c r="C33" s="551">
        <f t="shared" ref="C33:I33" si="7">C30+C31-C32</f>
        <v>0</v>
      </c>
      <c r="D33" s="551">
        <f t="shared" si="7"/>
        <v>0</v>
      </c>
      <c r="E33" s="551">
        <f t="shared" si="7"/>
        <v>0</v>
      </c>
      <c r="F33" s="551">
        <f t="shared" si="7"/>
        <v>0</v>
      </c>
      <c r="G33" s="551">
        <f t="shared" si="7"/>
        <v>0</v>
      </c>
      <c r="H33" s="551">
        <f t="shared" si="7"/>
        <v>0</v>
      </c>
      <c r="I33" s="552">
        <f t="shared" si="7"/>
        <v>0</v>
      </c>
    </row>
    <row r="34" spans="1:10" x14ac:dyDescent="0.2">
      <c r="A34" s="680" t="s">
        <v>27</v>
      </c>
      <c r="B34" s="703"/>
      <c r="C34" s="703"/>
      <c r="D34" s="703"/>
      <c r="E34" s="703"/>
      <c r="F34" s="703"/>
      <c r="G34" s="703"/>
      <c r="H34" s="703"/>
      <c r="I34" s="682"/>
    </row>
    <row r="35" spans="1:10" x14ac:dyDescent="0.2">
      <c r="A35" s="553" t="s">
        <v>14</v>
      </c>
      <c r="B35" s="554">
        <f t="shared" ref="B35:I35" si="8">B10-B20-B30</f>
        <v>133594230.12</v>
      </c>
      <c r="C35" s="554">
        <f t="shared" si="8"/>
        <v>1027283.2</v>
      </c>
      <c r="D35" s="554">
        <f t="shared" si="8"/>
        <v>12464967.219999999</v>
      </c>
      <c r="E35" s="554">
        <f t="shared" si="8"/>
        <v>807081.69999999972</v>
      </c>
      <c r="F35" s="554">
        <f t="shared" si="8"/>
        <v>0</v>
      </c>
      <c r="G35" s="554">
        <f t="shared" si="8"/>
        <v>3207.5100000007078</v>
      </c>
      <c r="H35" s="554">
        <f t="shared" si="8"/>
        <v>4139813.37</v>
      </c>
      <c r="I35" s="555">
        <f t="shared" si="8"/>
        <v>151009299.92000002</v>
      </c>
    </row>
    <row r="36" spans="1:10" ht="13.5" thickBot="1" x14ac:dyDescent="0.25">
      <c r="A36" s="556" t="s">
        <v>21</v>
      </c>
      <c r="B36" s="557">
        <f t="shared" ref="B36:I36" si="9">B18-B28-B33</f>
        <v>130646192.44000001</v>
      </c>
      <c r="C36" s="557">
        <f t="shared" si="9"/>
        <v>1027283.2</v>
      </c>
      <c r="D36" s="557">
        <f t="shared" si="9"/>
        <v>11598807.739999998</v>
      </c>
      <c r="E36" s="557">
        <f t="shared" si="9"/>
        <v>1395007.62</v>
      </c>
      <c r="F36" s="557">
        <f t="shared" si="9"/>
        <v>0</v>
      </c>
      <c r="G36" s="557">
        <f t="shared" si="9"/>
        <v>9.3132257461547852E-10</v>
      </c>
      <c r="H36" s="557">
        <f t="shared" si="9"/>
        <v>29831162.040000003</v>
      </c>
      <c r="I36" s="558">
        <f t="shared" si="9"/>
        <v>173471169.84</v>
      </c>
      <c r="J36" s="350"/>
    </row>
    <row r="37" spans="1:10" x14ac:dyDescent="0.2">
      <c r="A37" s="11"/>
      <c r="B37" s="12"/>
      <c r="C37" s="12"/>
      <c r="D37" s="12"/>
      <c r="E37" s="12"/>
      <c r="F37" s="12"/>
      <c r="G37" s="12"/>
      <c r="H37" s="12"/>
      <c r="I37" s="12"/>
    </row>
    <row r="38" spans="1:10" ht="15" x14ac:dyDescent="0.25">
      <c r="A38" s="13" t="s">
        <v>28</v>
      </c>
      <c r="B38" s="14"/>
    </row>
    <row r="39" spans="1:10" ht="13.5" thickBot="1" x14ac:dyDescent="0.25">
      <c r="A39" s="15"/>
      <c r="B39" s="15"/>
    </row>
    <row r="40" spans="1:10" ht="21.75" customHeight="1" x14ac:dyDescent="0.3">
      <c r="A40" s="716" t="s">
        <v>29</v>
      </c>
      <c r="B40" s="717"/>
      <c r="C40" s="704" t="s">
        <v>30</v>
      </c>
    </row>
    <row r="41" spans="1:10" ht="13.5" customHeight="1" x14ac:dyDescent="0.3">
      <c r="A41" s="718"/>
      <c r="B41" s="719"/>
      <c r="C41" s="705"/>
    </row>
    <row r="42" spans="1:10" ht="15.75" customHeight="1" x14ac:dyDescent="0.3">
      <c r="A42" s="720"/>
      <c r="B42" s="721"/>
      <c r="C42" s="706"/>
    </row>
    <row r="43" spans="1:10" ht="18" customHeight="1" x14ac:dyDescent="0.3">
      <c r="A43" s="707" t="s">
        <v>13</v>
      </c>
      <c r="B43" s="708"/>
      <c r="C43" s="709"/>
    </row>
    <row r="44" spans="1:10" ht="15" x14ac:dyDescent="0.3">
      <c r="A44" s="710" t="s">
        <v>14</v>
      </c>
      <c r="B44" s="711"/>
      <c r="C44" s="389">
        <v>830377.51</v>
      </c>
    </row>
    <row r="45" spans="1:10" ht="15" x14ac:dyDescent="0.3">
      <c r="A45" s="701" t="s">
        <v>15</v>
      </c>
      <c r="B45" s="702"/>
      <c r="C45" s="390">
        <f>SUM(C46:C47)</f>
        <v>34104.519999999997</v>
      </c>
    </row>
    <row r="46" spans="1:10" ht="15" x14ac:dyDescent="0.3">
      <c r="A46" s="699" t="s">
        <v>16</v>
      </c>
      <c r="B46" s="700"/>
      <c r="C46" s="391">
        <v>34104.519999999997</v>
      </c>
    </row>
    <row r="47" spans="1:10" ht="15" x14ac:dyDescent="0.3">
      <c r="A47" s="699" t="s">
        <v>17</v>
      </c>
      <c r="B47" s="700"/>
      <c r="C47" s="391">
        <v>0</v>
      </c>
    </row>
    <row r="48" spans="1:10" ht="15" x14ac:dyDescent="0.3">
      <c r="A48" s="701" t="s">
        <v>19</v>
      </c>
      <c r="B48" s="702"/>
      <c r="C48" s="390">
        <f>SUM(C49:C50)</f>
        <v>0</v>
      </c>
    </row>
    <row r="49" spans="1:8" ht="15" x14ac:dyDescent="0.3">
      <c r="A49" s="699" t="s">
        <v>20</v>
      </c>
      <c r="B49" s="700"/>
      <c r="C49" s="391">
        <v>0</v>
      </c>
    </row>
    <row r="50" spans="1:8" ht="15" x14ac:dyDescent="0.3">
      <c r="A50" s="699" t="s">
        <v>17</v>
      </c>
      <c r="B50" s="700"/>
      <c r="C50" s="391">
        <v>0</v>
      </c>
    </row>
    <row r="51" spans="1:8" ht="15" x14ac:dyDescent="0.3">
      <c r="A51" s="701" t="s">
        <v>21</v>
      </c>
      <c r="B51" s="702"/>
      <c r="C51" s="390">
        <f>C44+C45-C48</f>
        <v>864482.03</v>
      </c>
    </row>
    <row r="52" spans="1:8" ht="15.75" x14ac:dyDescent="0.3">
      <c r="A52" s="707" t="s">
        <v>22</v>
      </c>
      <c r="B52" s="708"/>
      <c r="C52" s="709"/>
    </row>
    <row r="53" spans="1:8" ht="15" x14ac:dyDescent="0.3">
      <c r="A53" s="710" t="s">
        <v>14</v>
      </c>
      <c r="B53" s="711"/>
      <c r="C53" s="389">
        <v>673200.06</v>
      </c>
    </row>
    <row r="54" spans="1:8" ht="15" x14ac:dyDescent="0.3">
      <c r="A54" s="701" t="s">
        <v>15</v>
      </c>
      <c r="B54" s="702"/>
      <c r="C54" s="390">
        <f>SUM(C55:C56)</f>
        <v>38783.730000000003</v>
      </c>
    </row>
    <row r="55" spans="1:8" ht="15" x14ac:dyDescent="0.3">
      <c r="A55" s="699" t="s">
        <v>23</v>
      </c>
      <c r="B55" s="700"/>
      <c r="C55" s="392">
        <v>38783.730000000003</v>
      </c>
    </row>
    <row r="56" spans="1:8" ht="15" x14ac:dyDescent="0.3">
      <c r="A56" s="699" t="s">
        <v>17</v>
      </c>
      <c r="B56" s="700"/>
      <c r="C56" s="392">
        <v>0</v>
      </c>
      <c r="G56" s="667"/>
      <c r="H56" s="667"/>
    </row>
    <row r="57" spans="1:8" ht="15" x14ac:dyDescent="0.3">
      <c r="A57" s="701" t="s">
        <v>19</v>
      </c>
      <c r="B57" s="702"/>
      <c r="C57" s="390">
        <f>SUM(C58:C59)</f>
        <v>0</v>
      </c>
    </row>
    <row r="58" spans="1:8" ht="15" x14ac:dyDescent="0.3">
      <c r="A58" s="699" t="s">
        <v>20</v>
      </c>
      <c r="B58" s="700"/>
      <c r="C58" s="391">
        <v>0</v>
      </c>
    </row>
    <row r="59" spans="1:8" ht="15" x14ac:dyDescent="0.3">
      <c r="A59" s="712" t="s">
        <v>17</v>
      </c>
      <c r="B59" s="713"/>
      <c r="C59" s="393">
        <v>0</v>
      </c>
    </row>
    <row r="60" spans="1:8" ht="15" x14ac:dyDescent="0.3">
      <c r="A60" s="701" t="s">
        <v>21</v>
      </c>
      <c r="B60" s="702"/>
      <c r="C60" s="394">
        <f>C53+C54-C57</f>
        <v>711983.79</v>
      </c>
    </row>
    <row r="61" spans="1:8" ht="15" x14ac:dyDescent="0.25">
      <c r="A61" s="714" t="s">
        <v>24</v>
      </c>
      <c r="B61" s="715"/>
      <c r="C61" s="709"/>
    </row>
    <row r="62" spans="1:8" ht="15" x14ac:dyDescent="0.3">
      <c r="A62" s="710" t="s">
        <v>14</v>
      </c>
      <c r="B62" s="711"/>
      <c r="C62" s="389">
        <v>0</v>
      </c>
    </row>
    <row r="63" spans="1:8" ht="15" x14ac:dyDescent="0.3">
      <c r="A63" s="722" t="s">
        <v>25</v>
      </c>
      <c r="B63" s="723"/>
      <c r="C63" s="395">
        <v>0</v>
      </c>
    </row>
    <row r="64" spans="1:8" ht="15" x14ac:dyDescent="0.3">
      <c r="A64" s="722" t="s">
        <v>26</v>
      </c>
      <c r="B64" s="723"/>
      <c r="C64" s="395">
        <v>0</v>
      </c>
    </row>
    <row r="65" spans="1:5" ht="15" x14ac:dyDescent="0.3">
      <c r="A65" s="701" t="s">
        <v>21</v>
      </c>
      <c r="B65" s="702"/>
      <c r="C65" s="396">
        <f>C62+C63-C64</f>
        <v>0</v>
      </c>
    </row>
    <row r="66" spans="1:5" ht="15.75" x14ac:dyDescent="0.3">
      <c r="A66" s="707" t="s">
        <v>27</v>
      </c>
      <c r="B66" s="708"/>
      <c r="C66" s="709"/>
    </row>
    <row r="67" spans="1:5" ht="15" x14ac:dyDescent="0.3">
      <c r="A67" s="710" t="s">
        <v>14</v>
      </c>
      <c r="B67" s="711"/>
      <c r="C67" s="389">
        <f>C44-C53-C62</f>
        <v>157177.44999999995</v>
      </c>
    </row>
    <row r="68" spans="1:5" ht="15.75" thickBot="1" x14ac:dyDescent="0.35">
      <c r="A68" s="736" t="s">
        <v>21</v>
      </c>
      <c r="B68" s="737"/>
      <c r="C68" s="397">
        <f>C51-C60-C65</f>
        <v>152498.23999999999</v>
      </c>
    </row>
    <row r="76" spans="1:5" ht="15" x14ac:dyDescent="0.25">
      <c r="A76" s="738" t="s">
        <v>31</v>
      </c>
      <c r="B76" s="739"/>
      <c r="C76" s="739"/>
      <c r="D76" s="739"/>
      <c r="E76" s="739"/>
    </row>
    <row r="77" spans="1:5" ht="13.5" thickBot="1" x14ac:dyDescent="0.3">
      <c r="A77" s="16"/>
      <c r="B77" s="17"/>
      <c r="C77" s="17"/>
      <c r="D77" s="17"/>
      <c r="E77" s="17"/>
    </row>
    <row r="78" spans="1:5" ht="102.75" thickBot="1" x14ac:dyDescent="0.3">
      <c r="A78" s="18" t="s">
        <v>32</v>
      </c>
      <c r="B78" s="19" t="s">
        <v>33</v>
      </c>
      <c r="C78" s="19" t="s">
        <v>34</v>
      </c>
      <c r="D78" s="19" t="s">
        <v>35</v>
      </c>
      <c r="E78" s="20" t="s">
        <v>36</v>
      </c>
    </row>
    <row r="79" spans="1:5" ht="13.5" thickBot="1" x14ac:dyDescent="0.3">
      <c r="A79" s="21" t="s">
        <v>13</v>
      </c>
      <c r="B79" s="22"/>
      <c r="C79" s="22"/>
      <c r="D79" s="22"/>
      <c r="E79" s="23"/>
    </row>
    <row r="80" spans="1:5" ht="25.5" x14ac:dyDescent="0.25">
      <c r="A80" s="24" t="s">
        <v>37</v>
      </c>
      <c r="B80" s="25"/>
      <c r="C80" s="25"/>
      <c r="D80" s="25"/>
      <c r="E80" s="26">
        <f>B80+C80+D80</f>
        <v>0</v>
      </c>
    </row>
    <row r="81" spans="1:5" x14ac:dyDescent="0.25">
      <c r="A81" s="27" t="s">
        <v>25</v>
      </c>
      <c r="B81" s="28">
        <f>SUM(B82:B83)</f>
        <v>0</v>
      </c>
      <c r="C81" s="28">
        <f>SUM(C82:C83)</f>
        <v>0</v>
      </c>
      <c r="D81" s="28">
        <f>SUM(D82:D83)</f>
        <v>0</v>
      </c>
      <c r="E81" s="29">
        <f>SUM(E82:E83)</f>
        <v>0</v>
      </c>
    </row>
    <row r="82" spans="1:5" x14ac:dyDescent="0.25">
      <c r="A82" s="30" t="s">
        <v>38</v>
      </c>
      <c r="B82" s="31">
        <v>0</v>
      </c>
      <c r="C82" s="31">
        <v>0</v>
      </c>
      <c r="D82" s="31">
        <v>0</v>
      </c>
      <c r="E82" s="32">
        <f>B82+C82+D82</f>
        <v>0</v>
      </c>
    </row>
    <row r="83" spans="1:5" x14ac:dyDescent="0.25">
      <c r="A83" s="30" t="s">
        <v>39</v>
      </c>
      <c r="B83" s="31">
        <v>0</v>
      </c>
      <c r="C83" s="31">
        <v>0</v>
      </c>
      <c r="D83" s="31">
        <v>0</v>
      </c>
      <c r="E83" s="32">
        <f>B83+C83+D83</f>
        <v>0</v>
      </c>
    </row>
    <row r="84" spans="1:5" x14ac:dyDescent="0.25">
      <c r="A84" s="27" t="s">
        <v>26</v>
      </c>
      <c r="B84" s="28">
        <f>SUM(B85:B87)</f>
        <v>0</v>
      </c>
      <c r="C84" s="28">
        <f>SUM(C85:C87)</f>
        <v>0</v>
      </c>
      <c r="D84" s="28">
        <f>SUM(D85:D87)</f>
        <v>0</v>
      </c>
      <c r="E84" s="29">
        <f>SUM(E85:E87)</f>
        <v>0</v>
      </c>
    </row>
    <row r="85" spans="1:5" x14ac:dyDescent="0.25">
      <c r="A85" s="30" t="s">
        <v>40</v>
      </c>
      <c r="B85" s="31">
        <v>0</v>
      </c>
      <c r="C85" s="31">
        <v>0</v>
      </c>
      <c r="D85" s="31">
        <v>0</v>
      </c>
      <c r="E85" s="32">
        <f>B85+C85+D85</f>
        <v>0</v>
      </c>
    </row>
    <row r="86" spans="1:5" x14ac:dyDescent="0.25">
      <c r="A86" s="30" t="s">
        <v>41</v>
      </c>
      <c r="B86" s="31">
        <v>0</v>
      </c>
      <c r="C86" s="31">
        <v>0</v>
      </c>
      <c r="D86" s="31">
        <v>0</v>
      </c>
      <c r="E86" s="32">
        <f>B86+C86+D86</f>
        <v>0</v>
      </c>
    </row>
    <row r="87" spans="1:5" x14ac:dyDescent="0.25">
      <c r="A87" s="33" t="s">
        <v>42</v>
      </c>
      <c r="B87" s="31">
        <v>0</v>
      </c>
      <c r="C87" s="31">
        <v>0</v>
      </c>
      <c r="D87" s="31">
        <v>0</v>
      </c>
      <c r="E87" s="32">
        <f>B87+C87+D87</f>
        <v>0</v>
      </c>
    </row>
    <row r="88" spans="1:5" ht="26.25" thickBot="1" x14ac:dyDescent="0.3">
      <c r="A88" s="34" t="s">
        <v>43</v>
      </c>
      <c r="B88" s="35">
        <f>B80+B81-B84</f>
        <v>0</v>
      </c>
      <c r="C88" s="35">
        <f>C80+C81-C84</f>
        <v>0</v>
      </c>
      <c r="D88" s="35">
        <f>D80+D81-D84</f>
        <v>0</v>
      </c>
      <c r="E88" s="36">
        <f>E80+E81-E84</f>
        <v>0</v>
      </c>
    </row>
    <row r="89" spans="1:5" ht="13.5" thickBot="1" x14ac:dyDescent="0.3">
      <c r="A89" s="37" t="s">
        <v>44</v>
      </c>
      <c r="B89" s="38"/>
      <c r="C89" s="38"/>
      <c r="D89" s="38"/>
      <c r="E89" s="39"/>
    </row>
    <row r="90" spans="1:5" x14ac:dyDescent="0.25">
      <c r="A90" s="24" t="s">
        <v>45</v>
      </c>
      <c r="B90" s="25">
        <v>0</v>
      </c>
      <c r="C90" s="25">
        <v>0</v>
      </c>
      <c r="D90" s="25">
        <v>0</v>
      </c>
      <c r="E90" s="26">
        <f>B90+C90+D90</f>
        <v>0</v>
      </c>
    </row>
    <row r="91" spans="1:5" x14ac:dyDescent="0.25">
      <c r="A91" s="27" t="s">
        <v>25</v>
      </c>
      <c r="B91" s="28">
        <v>0</v>
      </c>
      <c r="C91" s="28">
        <v>0</v>
      </c>
      <c r="D91" s="28">
        <v>0</v>
      </c>
      <c r="E91" s="29">
        <f>SUM(B91:D91)</f>
        <v>0</v>
      </c>
    </row>
    <row r="92" spans="1:5" x14ac:dyDescent="0.25">
      <c r="A92" s="27" t="s">
        <v>26</v>
      </c>
      <c r="B92" s="28">
        <v>0</v>
      </c>
      <c r="C92" s="28">
        <v>0</v>
      </c>
      <c r="D92" s="28">
        <v>0</v>
      </c>
      <c r="E92" s="29">
        <f>SUM(B92:D92)</f>
        <v>0</v>
      </c>
    </row>
    <row r="93" spans="1:5" ht="13.5" thickBot="1" x14ac:dyDescent="0.3">
      <c r="A93" s="34" t="s">
        <v>46</v>
      </c>
      <c r="B93" s="35">
        <f>B90+B91-B92</f>
        <v>0</v>
      </c>
      <c r="C93" s="35">
        <f>C90+C91-C92</f>
        <v>0</v>
      </c>
      <c r="D93" s="35">
        <f>D90+D91-D92</f>
        <v>0</v>
      </c>
      <c r="E93" s="36">
        <f>E90+E91-E92</f>
        <v>0</v>
      </c>
    </row>
    <row r="94" spans="1:5" ht="13.5" thickBot="1" x14ac:dyDescent="0.3">
      <c r="A94" s="724" t="s">
        <v>27</v>
      </c>
      <c r="B94" s="725"/>
      <c r="C94" s="725"/>
      <c r="D94" s="725"/>
      <c r="E94" s="726"/>
    </row>
    <row r="95" spans="1:5" x14ac:dyDescent="0.2">
      <c r="A95" s="40" t="s">
        <v>14</v>
      </c>
      <c r="B95" s="41">
        <f>B80-B90</f>
        <v>0</v>
      </c>
      <c r="C95" s="41">
        <f>C80-C90</f>
        <v>0</v>
      </c>
      <c r="D95" s="41">
        <f>D80-D90</f>
        <v>0</v>
      </c>
      <c r="E95" s="41">
        <f>E80-E90</f>
        <v>0</v>
      </c>
    </row>
    <row r="96" spans="1:5" ht="13.5" thickBot="1" x14ac:dyDescent="0.25">
      <c r="A96" s="42" t="s">
        <v>21</v>
      </c>
      <c r="B96" s="43">
        <f>B88-B93</f>
        <v>0</v>
      </c>
      <c r="C96" s="43">
        <f>C88-C93</f>
        <v>0</v>
      </c>
      <c r="D96" s="43">
        <f>D88-D93</f>
        <v>0</v>
      </c>
      <c r="E96" s="43">
        <f>E88-E93</f>
        <v>0</v>
      </c>
    </row>
    <row r="101" spans="1:9" ht="48" customHeight="1" x14ac:dyDescent="0.25">
      <c r="A101" s="685" t="s">
        <v>47</v>
      </c>
      <c r="B101" s="685"/>
      <c r="C101" s="685"/>
      <c r="D101" s="685"/>
    </row>
    <row r="102" spans="1:9" ht="13.5" thickBot="1" x14ac:dyDescent="0.25">
      <c r="A102" s="727"/>
      <c r="B102" s="728"/>
      <c r="C102" s="728"/>
    </row>
    <row r="103" spans="1:9" x14ac:dyDescent="0.2">
      <c r="A103" s="44" t="s">
        <v>48</v>
      </c>
      <c r="B103" s="45" t="s">
        <v>14</v>
      </c>
      <c r="C103" s="45" t="s">
        <v>21</v>
      </c>
      <c r="D103" s="46" t="s">
        <v>49</v>
      </c>
    </row>
    <row r="104" spans="1:9" x14ac:dyDescent="0.2">
      <c r="A104" s="47" t="s">
        <v>50</v>
      </c>
      <c r="B104" s="48">
        <v>0</v>
      </c>
      <c r="C104" s="48">
        <v>0</v>
      </c>
      <c r="D104" s="10"/>
    </row>
    <row r="105" spans="1:9" x14ac:dyDescent="0.2">
      <c r="A105" s="49" t="s">
        <v>51</v>
      </c>
      <c r="B105" s="50"/>
      <c r="C105" s="50"/>
      <c r="D105" s="51"/>
    </row>
    <row r="106" spans="1:9" ht="13.5" thickBot="1" x14ac:dyDescent="0.25">
      <c r="A106" s="52" t="s">
        <v>52</v>
      </c>
      <c r="B106" s="53">
        <v>0</v>
      </c>
      <c r="C106" s="54">
        <v>0</v>
      </c>
      <c r="D106" s="55"/>
    </row>
    <row r="109" spans="1:9" ht="15" x14ac:dyDescent="0.25">
      <c r="A109" s="685" t="s">
        <v>53</v>
      </c>
      <c r="B109" s="729"/>
      <c r="C109" s="729"/>
      <c r="D109" s="730"/>
      <c r="E109" s="730"/>
      <c r="F109" s="730"/>
      <c r="G109" s="730"/>
    </row>
    <row r="110" spans="1:9" ht="13.5" thickBot="1" x14ac:dyDescent="0.25">
      <c r="A110" s="727"/>
      <c r="B110" s="728"/>
      <c r="C110" s="728"/>
    </row>
    <row r="111" spans="1:9" ht="13.5" customHeight="1" x14ac:dyDescent="0.2">
      <c r="A111" s="731"/>
      <c r="B111" s="733" t="s">
        <v>54</v>
      </c>
      <c r="C111" s="734"/>
      <c r="D111" s="734"/>
      <c r="E111" s="734"/>
      <c r="F111" s="735"/>
      <c r="G111" s="733" t="s">
        <v>55</v>
      </c>
      <c r="H111" s="734"/>
      <c r="I111" s="735"/>
    </row>
    <row r="112" spans="1:9" ht="38.25" x14ac:dyDescent="0.2">
      <c r="A112" s="732"/>
      <c r="B112" s="56" t="s">
        <v>56</v>
      </c>
      <c r="C112" s="57" t="s">
        <v>57</v>
      </c>
      <c r="D112" s="57" t="s">
        <v>58</v>
      </c>
      <c r="E112" s="57" t="s">
        <v>59</v>
      </c>
      <c r="F112" s="58" t="s">
        <v>60</v>
      </c>
      <c r="G112" s="59" t="s">
        <v>61</v>
      </c>
      <c r="H112" s="60" t="s">
        <v>62</v>
      </c>
      <c r="I112" s="61" t="s">
        <v>63</v>
      </c>
    </row>
    <row r="113" spans="1:9" x14ac:dyDescent="0.2">
      <c r="A113" s="62" t="s">
        <v>14</v>
      </c>
      <c r="B113" s="63">
        <v>0</v>
      </c>
      <c r="C113" s="559">
        <v>0</v>
      </c>
      <c r="D113" s="559">
        <v>0</v>
      </c>
      <c r="E113" s="560">
        <v>0</v>
      </c>
      <c r="F113" s="561">
        <v>0</v>
      </c>
      <c r="G113" s="562">
        <v>0</v>
      </c>
      <c r="H113" s="559">
        <v>0</v>
      </c>
      <c r="I113" s="563">
        <v>0</v>
      </c>
    </row>
    <row r="114" spans="1:9" ht="38.25" x14ac:dyDescent="0.2">
      <c r="A114" s="66" t="s">
        <v>64</v>
      </c>
      <c r="B114" s="67">
        <v>0</v>
      </c>
      <c r="C114" s="564">
        <v>0</v>
      </c>
      <c r="D114" s="68">
        <v>0</v>
      </c>
      <c r="E114" s="560">
        <v>0</v>
      </c>
      <c r="F114" s="561">
        <v>0</v>
      </c>
      <c r="G114" s="562">
        <v>0</v>
      </c>
      <c r="H114" s="68">
        <v>0</v>
      </c>
      <c r="I114" s="69">
        <v>0</v>
      </c>
    </row>
    <row r="115" spans="1:9" ht="39" thickBot="1" x14ac:dyDescent="0.25">
      <c r="A115" s="70" t="s">
        <v>65</v>
      </c>
      <c r="B115" s="71">
        <v>0</v>
      </c>
      <c r="C115" s="565">
        <v>0</v>
      </c>
      <c r="D115" s="72">
        <v>0</v>
      </c>
      <c r="E115" s="566">
        <v>0</v>
      </c>
      <c r="F115" s="567">
        <v>0</v>
      </c>
      <c r="G115" s="568">
        <v>0</v>
      </c>
      <c r="H115" s="72">
        <v>0</v>
      </c>
      <c r="I115" s="73">
        <v>0</v>
      </c>
    </row>
    <row r="116" spans="1:9" ht="13.5" thickBot="1" x14ac:dyDescent="0.25">
      <c r="A116" s="74" t="s">
        <v>21</v>
      </c>
      <c r="B116" s="75">
        <f t="shared" ref="B116:I116" si="10">B113+B114-B115</f>
        <v>0</v>
      </c>
      <c r="C116" s="76">
        <f t="shared" si="10"/>
        <v>0</v>
      </c>
      <c r="D116" s="76">
        <f t="shared" si="10"/>
        <v>0</v>
      </c>
      <c r="E116" s="77">
        <f t="shared" si="10"/>
        <v>0</v>
      </c>
      <c r="F116" s="78">
        <f t="shared" si="10"/>
        <v>0</v>
      </c>
      <c r="G116" s="79">
        <f t="shared" si="10"/>
        <v>0</v>
      </c>
      <c r="H116" s="77">
        <f t="shared" si="10"/>
        <v>0</v>
      </c>
      <c r="I116" s="78">
        <f t="shared" si="10"/>
        <v>0</v>
      </c>
    </row>
    <row r="119" spans="1:9" ht="15" x14ac:dyDescent="0.25">
      <c r="A119" s="685" t="s">
        <v>66</v>
      </c>
      <c r="B119" s="729"/>
      <c r="C119" s="729"/>
    </row>
    <row r="120" spans="1:9" ht="13.5" thickBot="1" x14ac:dyDescent="0.25">
      <c r="A120" s="727"/>
      <c r="B120" s="728"/>
      <c r="C120" s="728"/>
    </row>
    <row r="121" spans="1:9" x14ac:dyDescent="0.2">
      <c r="A121" s="80" t="s">
        <v>48</v>
      </c>
      <c r="B121" s="45" t="s">
        <v>14</v>
      </c>
      <c r="C121" s="46" t="s">
        <v>21</v>
      </c>
    </row>
    <row r="122" spans="1:9" ht="26.25" thickBot="1" x14ac:dyDescent="0.25">
      <c r="A122" s="81" t="s">
        <v>67</v>
      </c>
      <c r="B122" s="82">
        <v>1027283.2</v>
      </c>
      <c r="C122" s="83">
        <v>1027283.2</v>
      </c>
    </row>
    <row r="126" spans="1:9" ht="50.25" customHeight="1" x14ac:dyDescent="0.25">
      <c r="A126" s="685" t="s">
        <v>68</v>
      </c>
      <c r="B126" s="729"/>
      <c r="C126" s="729"/>
      <c r="D126" s="730"/>
    </row>
    <row r="127" spans="1:9" ht="13.5" thickBot="1" x14ac:dyDescent="0.25">
      <c r="A127" s="727"/>
      <c r="B127" s="728"/>
      <c r="C127" s="728"/>
    </row>
    <row r="128" spans="1:9" x14ac:dyDescent="0.2">
      <c r="A128" s="748" t="s">
        <v>32</v>
      </c>
      <c r="B128" s="749"/>
      <c r="C128" s="45" t="s">
        <v>14</v>
      </c>
      <c r="D128" s="46" t="s">
        <v>21</v>
      </c>
    </row>
    <row r="129" spans="1:9" ht="66" customHeight="1" x14ac:dyDescent="0.2">
      <c r="A129" s="750" t="s">
        <v>69</v>
      </c>
      <c r="B129" s="751"/>
      <c r="C129" s="48">
        <f>SUM(C131:C135)</f>
        <v>0</v>
      </c>
      <c r="D129" s="84">
        <f>SUM(D131:D135)</f>
        <v>0</v>
      </c>
    </row>
    <row r="130" spans="1:9" x14ac:dyDescent="0.2">
      <c r="A130" s="740" t="s">
        <v>51</v>
      </c>
      <c r="B130" s="741"/>
      <c r="C130" s="85"/>
      <c r="D130" s="86"/>
    </row>
    <row r="131" spans="1:9" x14ac:dyDescent="0.2">
      <c r="A131" s="742" t="s">
        <v>5</v>
      </c>
      <c r="B131" s="743"/>
      <c r="C131" s="87">
        <v>0</v>
      </c>
      <c r="D131" s="88">
        <v>0</v>
      </c>
    </row>
    <row r="132" spans="1:9" x14ac:dyDescent="0.2">
      <c r="A132" s="744" t="s">
        <v>7</v>
      </c>
      <c r="B132" s="745"/>
      <c r="C132" s="9">
        <v>0</v>
      </c>
      <c r="D132" s="10">
        <v>0</v>
      </c>
    </row>
    <row r="133" spans="1:9" x14ac:dyDescent="0.2">
      <c r="A133" s="744" t="s">
        <v>8</v>
      </c>
      <c r="B133" s="745"/>
      <c r="C133" s="9">
        <v>0</v>
      </c>
      <c r="D133" s="10">
        <v>0</v>
      </c>
    </row>
    <row r="134" spans="1:9" x14ac:dyDescent="0.2">
      <c r="A134" s="744" t="s">
        <v>9</v>
      </c>
      <c r="B134" s="745"/>
      <c r="C134" s="9">
        <v>0</v>
      </c>
      <c r="D134" s="10">
        <v>0</v>
      </c>
    </row>
    <row r="135" spans="1:9" ht="13.5" thickBot="1" x14ac:dyDescent="0.25">
      <c r="A135" s="746" t="s">
        <v>10</v>
      </c>
      <c r="B135" s="747"/>
      <c r="C135" s="89">
        <v>0</v>
      </c>
      <c r="D135" s="90">
        <v>0</v>
      </c>
    </row>
    <row r="140" spans="1:9" ht="15" x14ac:dyDescent="0.25">
      <c r="A140" s="771" t="s">
        <v>70</v>
      </c>
      <c r="B140" s="772"/>
      <c r="C140" s="772"/>
      <c r="D140" s="772"/>
      <c r="E140" s="772"/>
      <c r="F140" s="772"/>
      <c r="G140" s="772"/>
      <c r="H140" s="772"/>
      <c r="I140" s="772"/>
    </row>
    <row r="141" spans="1:9" ht="13.5" thickBot="1" x14ac:dyDescent="0.3">
      <c r="B141" s="91"/>
      <c r="C141" s="91"/>
      <c r="D141" s="91"/>
      <c r="E141" s="91" t="s">
        <v>71</v>
      </c>
      <c r="F141" s="92"/>
      <c r="G141" s="92"/>
      <c r="H141" s="92"/>
      <c r="I141" s="92"/>
    </row>
    <row r="142" spans="1:9" ht="109.15" customHeight="1" thickBot="1" x14ac:dyDescent="0.3">
      <c r="A142" s="773"/>
      <c r="B142" s="774"/>
      <c r="C142" s="93" t="s">
        <v>72</v>
      </c>
      <c r="D142" s="94" t="s">
        <v>73</v>
      </c>
      <c r="E142" s="93" t="s">
        <v>74</v>
      </c>
      <c r="F142" s="95" t="s">
        <v>75</v>
      </c>
      <c r="G142" s="93" t="s">
        <v>76</v>
      </c>
      <c r="H142" s="96" t="s">
        <v>77</v>
      </c>
      <c r="I142" s="97" t="s">
        <v>78</v>
      </c>
    </row>
    <row r="143" spans="1:9" x14ac:dyDescent="0.25">
      <c r="A143" s="775" t="s">
        <v>79</v>
      </c>
      <c r="B143" s="776"/>
      <c r="C143" s="98"/>
      <c r="D143" s="99"/>
      <c r="E143" s="100"/>
      <c r="F143" s="99"/>
      <c r="G143" s="100"/>
      <c r="H143" s="100"/>
      <c r="I143" s="101"/>
    </row>
    <row r="144" spans="1:9" x14ac:dyDescent="0.25">
      <c r="A144" s="102"/>
      <c r="B144" s="103" t="s">
        <v>80</v>
      </c>
      <c r="C144" s="104"/>
      <c r="D144" s="105"/>
      <c r="E144" s="106"/>
      <c r="F144" s="105"/>
      <c r="G144" s="106"/>
      <c r="H144" s="106"/>
      <c r="I144" s="107"/>
    </row>
    <row r="145" spans="1:28" ht="13.5" thickBot="1" x14ac:dyDescent="0.3">
      <c r="A145" s="65" t="s">
        <v>81</v>
      </c>
      <c r="B145" s="108"/>
      <c r="C145" s="569">
        <v>0</v>
      </c>
      <c r="D145" s="109">
        <v>0</v>
      </c>
      <c r="E145" s="110">
        <v>0</v>
      </c>
      <c r="F145" s="109">
        <v>0</v>
      </c>
      <c r="G145" s="110">
        <v>0</v>
      </c>
      <c r="H145" s="110">
        <v>0</v>
      </c>
      <c r="I145" s="64">
        <v>0</v>
      </c>
    </row>
    <row r="146" spans="1:28" ht="13.5" thickBot="1" x14ac:dyDescent="0.3">
      <c r="A146" s="111"/>
      <c r="B146" s="112" t="s">
        <v>84</v>
      </c>
      <c r="C146" s="113">
        <v>0</v>
      </c>
      <c r="D146" s="113">
        <v>0</v>
      </c>
      <c r="E146" s="113">
        <f>SUM(E145:E145)</f>
        <v>0</v>
      </c>
      <c r="F146" s="113">
        <f>SUM(F145:F145)</f>
        <v>0</v>
      </c>
      <c r="G146" s="113">
        <f>SUM(G145:G145)</f>
        <v>0</v>
      </c>
      <c r="H146" s="113">
        <v>0</v>
      </c>
      <c r="I146" s="113">
        <v>0</v>
      </c>
    </row>
    <row r="147" spans="1:28" ht="105.6" customHeight="1" thickBot="1" x14ac:dyDescent="0.3">
      <c r="A147" s="773"/>
      <c r="B147" s="777"/>
      <c r="C147" s="93" t="s">
        <v>72</v>
      </c>
      <c r="D147" s="94" t="s">
        <v>73</v>
      </c>
      <c r="E147" s="93" t="s">
        <v>74</v>
      </c>
      <c r="F147" s="95" t="s">
        <v>75</v>
      </c>
      <c r="G147" s="93" t="s">
        <v>76</v>
      </c>
      <c r="H147" s="93" t="s">
        <v>85</v>
      </c>
      <c r="I147" s="93" t="s">
        <v>86</v>
      </c>
    </row>
    <row r="148" spans="1:28" x14ac:dyDescent="0.25">
      <c r="A148" s="775" t="s">
        <v>14</v>
      </c>
      <c r="B148" s="778"/>
      <c r="C148" s="114"/>
      <c r="D148" s="115"/>
      <c r="E148" s="116"/>
      <c r="F148" s="115"/>
      <c r="G148" s="116"/>
      <c r="H148" s="116"/>
      <c r="I148" s="117"/>
    </row>
    <row r="149" spans="1:28" x14ac:dyDescent="0.25">
      <c r="A149" s="118"/>
      <c r="B149" s="119" t="s">
        <v>80</v>
      </c>
      <c r="C149" s="104"/>
      <c r="D149" s="105"/>
      <c r="E149" s="106"/>
      <c r="F149" s="105"/>
      <c r="G149" s="106"/>
      <c r="H149" s="106"/>
      <c r="I149" s="107"/>
    </row>
    <row r="150" spans="1:28" ht="13.5" thickBot="1" x14ac:dyDescent="0.3">
      <c r="A150" s="65" t="s">
        <v>81</v>
      </c>
      <c r="B150" s="108"/>
      <c r="C150" s="569">
        <v>0</v>
      </c>
      <c r="D150" s="109">
        <v>0</v>
      </c>
      <c r="E150" s="110">
        <v>0</v>
      </c>
      <c r="F150" s="109">
        <v>0</v>
      </c>
      <c r="G150" s="110">
        <v>0</v>
      </c>
      <c r="H150" s="110">
        <v>0</v>
      </c>
      <c r="I150" s="64">
        <v>0</v>
      </c>
    </row>
    <row r="151" spans="1:28" ht="13.5" thickBot="1" x14ac:dyDescent="0.3">
      <c r="A151" s="111"/>
      <c r="B151" s="112" t="s">
        <v>84</v>
      </c>
      <c r="C151" s="113">
        <v>0</v>
      </c>
      <c r="D151" s="120">
        <v>0</v>
      </c>
      <c r="E151" s="113">
        <f>SUM(E150:E150)</f>
        <v>0</v>
      </c>
      <c r="F151" s="113">
        <f>SUM(F150:F150)</f>
        <v>0</v>
      </c>
      <c r="G151" s="113">
        <f>SUM(G150:G150)</f>
        <v>0</v>
      </c>
      <c r="H151" s="113">
        <v>0</v>
      </c>
      <c r="I151" s="121">
        <v>0</v>
      </c>
    </row>
    <row r="152" spans="1:28" x14ac:dyDescent="0.25"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</row>
    <row r="153" spans="1:28" x14ac:dyDescent="0.25"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</row>
    <row r="154" spans="1:28" x14ac:dyDescent="0.25">
      <c r="A154" s="779" t="s">
        <v>87</v>
      </c>
      <c r="B154" s="780"/>
      <c r="C154" s="780"/>
      <c r="D154" s="780"/>
      <c r="E154" s="780"/>
      <c r="F154" s="780"/>
      <c r="G154" s="780"/>
      <c r="H154" s="780"/>
      <c r="I154" s="780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</row>
    <row r="155" spans="1:28" ht="13.5" thickBot="1" x14ac:dyDescent="0.3">
      <c r="A155" s="122"/>
      <c r="B155" s="122"/>
      <c r="C155" s="122"/>
      <c r="D155" s="122"/>
      <c r="E155" s="122"/>
      <c r="F155" s="122"/>
      <c r="G155" s="122"/>
      <c r="H155" s="122"/>
      <c r="I155" s="122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</row>
    <row r="156" spans="1:28" ht="13.5" thickBot="1" x14ac:dyDescent="0.3">
      <c r="A156" s="752" t="s">
        <v>88</v>
      </c>
      <c r="B156" s="753"/>
      <c r="C156" s="753"/>
      <c r="D156" s="754"/>
      <c r="E156" s="758" t="s">
        <v>14</v>
      </c>
      <c r="F156" s="760" t="s">
        <v>89</v>
      </c>
      <c r="G156" s="761"/>
      <c r="H156" s="762"/>
      <c r="I156" s="763" t="s">
        <v>21</v>
      </c>
      <c r="K156" s="376"/>
      <c r="L156" s="178"/>
      <c r="M156" s="451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</row>
    <row r="157" spans="1:28" ht="13.5" thickBot="1" x14ac:dyDescent="0.3">
      <c r="A157" s="755"/>
      <c r="B157" s="756"/>
      <c r="C157" s="756"/>
      <c r="D157" s="757"/>
      <c r="E157" s="759"/>
      <c r="F157" s="123" t="s">
        <v>25</v>
      </c>
      <c r="G157" s="124" t="s">
        <v>90</v>
      </c>
      <c r="H157" s="123" t="s">
        <v>91</v>
      </c>
      <c r="I157" s="764"/>
      <c r="K157" s="375"/>
      <c r="L157" s="178"/>
      <c r="M157" s="463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</row>
    <row r="158" spans="1:28" x14ac:dyDescent="0.25">
      <c r="A158" s="125">
        <v>1</v>
      </c>
      <c r="B158" s="765" t="s">
        <v>92</v>
      </c>
      <c r="C158" s="766"/>
      <c r="D158" s="767"/>
      <c r="E158" s="126">
        <v>0</v>
      </c>
      <c r="F158" s="127">
        <v>0</v>
      </c>
      <c r="G158" s="127">
        <v>0</v>
      </c>
      <c r="H158" s="127">
        <v>0</v>
      </c>
      <c r="I158" s="128">
        <f>E158+F158-G158-H158</f>
        <v>0</v>
      </c>
      <c r="K158" s="375"/>
      <c r="L158" s="178"/>
      <c r="M158" s="463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</row>
    <row r="159" spans="1:28" x14ac:dyDescent="0.25">
      <c r="A159" s="129"/>
      <c r="B159" s="768" t="s">
        <v>93</v>
      </c>
      <c r="C159" s="769"/>
      <c r="D159" s="770"/>
      <c r="E159" s="130">
        <v>0</v>
      </c>
      <c r="F159" s="131">
        <v>0</v>
      </c>
      <c r="G159" s="131">
        <v>0</v>
      </c>
      <c r="H159" s="131">
        <v>0</v>
      </c>
      <c r="I159" s="132">
        <f>E159+F159-G159-H159</f>
        <v>0</v>
      </c>
      <c r="K159" s="457"/>
      <c r="L159" s="178"/>
      <c r="M159" s="464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</row>
    <row r="160" spans="1:28" x14ac:dyDescent="0.25">
      <c r="A160" s="133" t="s">
        <v>94</v>
      </c>
      <c r="B160" s="786" t="s">
        <v>95</v>
      </c>
      <c r="C160" s="787"/>
      <c r="D160" s="788"/>
      <c r="E160" s="134">
        <v>36812241.600000001</v>
      </c>
      <c r="F160" s="135">
        <v>23183929.25</v>
      </c>
      <c r="G160" s="135">
        <v>46158.91</v>
      </c>
      <c r="H160" s="135">
        <f>17975604.8-G160</f>
        <v>17929445.890000001</v>
      </c>
      <c r="I160" s="136">
        <f>E160+F160-G160-H160</f>
        <v>42020566.050000004</v>
      </c>
      <c r="L160" s="178"/>
      <c r="M160" s="178"/>
      <c r="N160" s="178"/>
      <c r="O160" s="178"/>
      <c r="P160" s="178"/>
      <c r="Q160" s="178"/>
      <c r="R160" s="465"/>
      <c r="S160" s="465"/>
      <c r="T160" s="178"/>
      <c r="U160" s="178"/>
      <c r="V160" s="178"/>
      <c r="W160" s="178"/>
      <c r="X160" s="178"/>
      <c r="Y160" s="178"/>
      <c r="Z160" s="178"/>
      <c r="AA160" s="178"/>
      <c r="AB160" s="178"/>
    </row>
    <row r="161" spans="1:28" x14ac:dyDescent="0.25">
      <c r="A161" s="133"/>
      <c r="B161" s="768" t="s">
        <v>96</v>
      </c>
      <c r="C161" s="769"/>
      <c r="D161" s="770"/>
      <c r="E161" s="137">
        <v>0</v>
      </c>
      <c r="F161" s="135">
        <v>0</v>
      </c>
      <c r="G161" s="135">
        <v>0</v>
      </c>
      <c r="H161" s="135">
        <v>0</v>
      </c>
      <c r="I161" s="135">
        <f>E161+F161-G161-H161</f>
        <v>0</v>
      </c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</row>
    <row r="162" spans="1:28" ht="13.5" thickBot="1" x14ac:dyDescent="0.3">
      <c r="A162" s="138" t="s">
        <v>97</v>
      </c>
      <c r="B162" s="786" t="s">
        <v>98</v>
      </c>
      <c r="C162" s="787"/>
      <c r="D162" s="788"/>
      <c r="E162" s="134">
        <v>56159374.490000002</v>
      </c>
      <c r="F162" s="135">
        <v>59863582.770000003</v>
      </c>
      <c r="G162" s="135">
        <v>0</v>
      </c>
      <c r="H162" s="135">
        <f>56150673.53</f>
        <v>56150673.530000001</v>
      </c>
      <c r="I162" s="131">
        <f>E162+F162-G162-H162</f>
        <v>59872283.730000004</v>
      </c>
      <c r="J162" s="178"/>
      <c r="K162" s="451"/>
      <c r="L162" s="451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</row>
    <row r="163" spans="1:28" ht="13.5" thickBot="1" x14ac:dyDescent="0.3">
      <c r="A163" s="468" t="s">
        <v>368</v>
      </c>
      <c r="B163" s="469"/>
      <c r="C163" s="469"/>
      <c r="D163" s="470"/>
      <c r="E163" s="460">
        <f>E158+E160+E162</f>
        <v>92971616.090000004</v>
      </c>
      <c r="F163" s="460">
        <f>F158+F160+F162</f>
        <v>83047512.020000011</v>
      </c>
      <c r="G163" s="460">
        <f>G158+G160+G162</f>
        <v>46158.91</v>
      </c>
      <c r="H163" s="460">
        <f>H158+H160+H162</f>
        <v>74080119.420000002</v>
      </c>
      <c r="I163" s="139">
        <f>I158+I160+I162</f>
        <v>101892849.78</v>
      </c>
      <c r="J163" s="178"/>
      <c r="K163" s="178"/>
      <c r="L163" s="178"/>
      <c r="M163" s="178"/>
      <c r="N163" s="178"/>
      <c r="O163" s="178"/>
      <c r="P163" s="178"/>
      <c r="Q163" s="178"/>
      <c r="R163" s="451"/>
      <c r="S163" s="451"/>
      <c r="T163" s="451"/>
      <c r="U163" s="178"/>
      <c r="V163" s="178"/>
      <c r="W163" s="178"/>
      <c r="X163" s="178"/>
      <c r="Y163" s="178"/>
      <c r="Z163" s="178"/>
      <c r="AA163" s="178"/>
      <c r="AB163" s="178"/>
    </row>
    <row r="164" spans="1:28" s="450" customForma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78"/>
      <c r="K164" s="178"/>
      <c r="L164" s="178"/>
      <c r="M164" s="178"/>
      <c r="N164" s="178"/>
      <c r="O164" s="178"/>
      <c r="P164" s="178"/>
      <c r="Q164" s="178"/>
      <c r="R164" s="178"/>
      <c r="S164" s="454"/>
      <c r="T164" s="178"/>
      <c r="U164" s="178"/>
      <c r="V164" s="178"/>
      <c r="W164" s="178"/>
      <c r="X164" s="178"/>
      <c r="Y164" s="178"/>
      <c r="Z164" s="178"/>
      <c r="AA164" s="178"/>
      <c r="AB164" s="178"/>
    </row>
    <row r="165" spans="1:28" x14ac:dyDescent="0.2">
      <c r="A165" s="140" t="s">
        <v>100</v>
      </c>
      <c r="B165" s="15"/>
      <c r="C165" s="15"/>
      <c r="D165" s="15"/>
      <c r="E165" s="15"/>
      <c r="F165" s="15"/>
      <c r="G165" s="15"/>
      <c r="H165" s="467"/>
      <c r="I165" s="15"/>
      <c r="J165" s="178"/>
      <c r="K165" s="451"/>
      <c r="L165" s="451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</row>
    <row r="166" spans="1:28" x14ac:dyDescent="0.2">
      <c r="A166" s="140" t="s">
        <v>101</v>
      </c>
      <c r="B166" s="15"/>
      <c r="C166" s="15"/>
      <c r="D166" s="15"/>
      <c r="E166" s="15"/>
      <c r="F166" s="15"/>
      <c r="G166" s="15"/>
      <c r="H166" s="467"/>
      <c r="I166" s="15"/>
      <c r="J166" s="29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</row>
    <row r="167" spans="1:28" x14ac:dyDescent="0.25">
      <c r="H167" s="462"/>
      <c r="I167" s="92"/>
      <c r="J167" s="178"/>
      <c r="K167" s="451"/>
      <c r="L167" s="451"/>
      <c r="M167" s="178"/>
      <c r="N167" s="178"/>
      <c r="O167" s="178"/>
      <c r="P167" s="178"/>
      <c r="Q167" s="178"/>
      <c r="R167" s="178"/>
      <c r="S167" s="178"/>
      <c r="T167" s="453"/>
      <c r="U167" s="178"/>
      <c r="V167" s="178"/>
      <c r="W167" s="178"/>
      <c r="X167" s="178"/>
      <c r="Y167" s="178"/>
      <c r="Z167" s="178"/>
      <c r="AA167" s="178"/>
      <c r="AB167" s="178"/>
    </row>
    <row r="168" spans="1:28" ht="15" x14ac:dyDescent="0.25">
      <c r="A168" s="789" t="s">
        <v>102</v>
      </c>
      <c r="B168" s="789"/>
      <c r="C168" s="789"/>
      <c r="D168" s="789"/>
      <c r="E168" s="789"/>
      <c r="F168" s="789"/>
      <c r="G168" s="789"/>
      <c r="J168" s="452"/>
      <c r="K168" s="453"/>
      <c r="L168" s="454"/>
      <c r="M168" s="455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</row>
    <row r="169" spans="1:28" ht="13.5" thickBot="1" x14ac:dyDescent="0.3">
      <c r="A169" s="141"/>
      <c r="B169" s="142"/>
      <c r="C169" s="143"/>
      <c r="D169" s="143"/>
      <c r="E169" s="143"/>
      <c r="F169" s="143"/>
      <c r="G169" s="143"/>
      <c r="J169" s="452"/>
      <c r="K169" s="178"/>
      <c r="L169" s="454"/>
      <c r="M169" s="455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</row>
    <row r="170" spans="1:28" ht="13.5" thickBot="1" x14ac:dyDescent="0.3">
      <c r="A170" s="790" t="s">
        <v>103</v>
      </c>
      <c r="B170" s="791"/>
      <c r="C170" s="144" t="s">
        <v>104</v>
      </c>
      <c r="D170" s="145" t="s">
        <v>105</v>
      </c>
      <c r="E170" s="146" t="s">
        <v>106</v>
      </c>
      <c r="F170" s="145" t="s">
        <v>107</v>
      </c>
      <c r="G170" s="147" t="s">
        <v>108</v>
      </c>
      <c r="J170" s="452"/>
      <c r="K170" s="456"/>
      <c r="L170" s="454"/>
      <c r="M170" s="455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  <c r="AA170" s="178"/>
      <c r="AB170" s="178"/>
    </row>
    <row r="171" spans="1:28" ht="26.25" customHeight="1" x14ac:dyDescent="0.25">
      <c r="A171" s="781" t="s">
        <v>109</v>
      </c>
      <c r="B171" s="782"/>
      <c r="C171" s="570">
        <v>0</v>
      </c>
      <c r="D171" s="570">
        <v>0</v>
      </c>
      <c r="E171" s="570">
        <v>0</v>
      </c>
      <c r="F171" s="570">
        <v>0</v>
      </c>
      <c r="G171" s="571">
        <f>C171+D171-E171-F171</f>
        <v>0</v>
      </c>
      <c r="J171" s="178"/>
      <c r="K171" s="451"/>
      <c r="L171" s="451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</row>
    <row r="172" spans="1:28" ht="25.5" customHeight="1" x14ac:dyDescent="0.25">
      <c r="A172" s="783" t="s">
        <v>110</v>
      </c>
      <c r="B172" s="784"/>
      <c r="C172" s="572">
        <v>0</v>
      </c>
      <c r="D172" s="572">
        <v>0</v>
      </c>
      <c r="E172" s="572">
        <v>0</v>
      </c>
      <c r="F172" s="572">
        <v>0</v>
      </c>
      <c r="G172" s="573">
        <f t="shared" ref="G172:G179" si="11">C172+D172-E172-F172</f>
        <v>0</v>
      </c>
      <c r="I172" s="178"/>
      <c r="J172" s="178"/>
      <c r="K172" s="178"/>
      <c r="L172" s="178"/>
      <c r="M172" s="178"/>
      <c r="N172" s="178"/>
      <c r="O172" s="178"/>
      <c r="P172" s="178"/>
      <c r="Q172" s="178"/>
      <c r="R172" s="465"/>
      <c r="S172" s="465"/>
      <c r="T172" s="297"/>
      <c r="U172" s="178"/>
      <c r="V172" s="178"/>
      <c r="W172" s="178"/>
      <c r="X172" s="178"/>
      <c r="Y172" s="178"/>
      <c r="Z172" s="178"/>
      <c r="AA172" s="178"/>
      <c r="AB172" s="178"/>
    </row>
    <row r="173" spans="1:28" x14ac:dyDescent="0.25">
      <c r="A173" s="783" t="s">
        <v>111</v>
      </c>
      <c r="B173" s="784"/>
      <c r="C173" s="572">
        <v>0</v>
      </c>
      <c r="D173" s="572">
        <v>0</v>
      </c>
      <c r="E173" s="572">
        <v>0</v>
      </c>
      <c r="F173" s="572">
        <v>0</v>
      </c>
      <c r="G173" s="573">
        <f t="shared" si="11"/>
        <v>0</v>
      </c>
      <c r="I173" s="178"/>
      <c r="J173" s="178"/>
      <c r="K173" s="178"/>
      <c r="L173" s="178"/>
      <c r="M173" s="178"/>
      <c r="N173" s="178"/>
      <c r="O173" s="178"/>
      <c r="P173" s="178"/>
      <c r="Q173" s="178"/>
      <c r="R173" s="463"/>
      <c r="S173" s="463"/>
      <c r="T173" s="178"/>
      <c r="U173" s="178"/>
      <c r="V173" s="178"/>
      <c r="W173" s="178"/>
      <c r="X173" s="178"/>
      <c r="Y173" s="178"/>
      <c r="Z173" s="178"/>
      <c r="AA173" s="178"/>
      <c r="AB173" s="178"/>
    </row>
    <row r="174" spans="1:28" x14ac:dyDescent="0.25">
      <c r="A174" s="783" t="s">
        <v>112</v>
      </c>
      <c r="B174" s="784"/>
      <c r="C174" s="572">
        <v>0</v>
      </c>
      <c r="D174" s="572">
        <v>0</v>
      </c>
      <c r="E174" s="572">
        <v>0</v>
      </c>
      <c r="F174" s="572">
        <v>0</v>
      </c>
      <c r="G174" s="573">
        <f t="shared" si="11"/>
        <v>0</v>
      </c>
      <c r="I174" s="178"/>
      <c r="J174" s="178"/>
      <c r="K174" s="178"/>
      <c r="L174" s="178"/>
      <c r="M174" s="178"/>
      <c r="N174" s="178"/>
      <c r="O174" s="178"/>
      <c r="P174" s="178"/>
      <c r="Q174" s="178"/>
      <c r="R174" s="463"/>
      <c r="S174" s="463"/>
      <c r="T174" s="178"/>
      <c r="U174" s="178"/>
      <c r="V174" s="178"/>
      <c r="W174" s="178"/>
      <c r="X174" s="178"/>
      <c r="Y174" s="178"/>
      <c r="Z174" s="178"/>
      <c r="AA174" s="178"/>
      <c r="AB174" s="178"/>
    </row>
    <row r="175" spans="1:28" ht="38.25" customHeight="1" x14ac:dyDescent="0.25">
      <c r="A175" s="783" t="s">
        <v>113</v>
      </c>
      <c r="B175" s="784"/>
      <c r="C175" s="572">
        <v>0</v>
      </c>
      <c r="D175" s="572">
        <v>0</v>
      </c>
      <c r="E175" s="572">
        <v>0</v>
      </c>
      <c r="F175" s="572">
        <v>0</v>
      </c>
      <c r="G175" s="573">
        <f t="shared" si="11"/>
        <v>0</v>
      </c>
      <c r="I175" s="178"/>
      <c r="J175" s="451"/>
      <c r="K175" s="451"/>
      <c r="L175" s="178"/>
      <c r="M175" s="178"/>
      <c r="N175" s="178"/>
      <c r="O175" s="178"/>
      <c r="P175" s="178"/>
      <c r="Q175" s="178"/>
      <c r="R175" s="463"/>
      <c r="S175" s="463"/>
      <c r="T175" s="466"/>
      <c r="U175" s="178"/>
      <c r="V175" s="178"/>
      <c r="W175" s="178"/>
      <c r="X175" s="178"/>
      <c r="Y175" s="178"/>
      <c r="Z175" s="178"/>
      <c r="AA175" s="178"/>
      <c r="AB175" s="178"/>
    </row>
    <row r="176" spans="1:28" ht="32.25" customHeight="1" x14ac:dyDescent="0.25">
      <c r="A176" s="785" t="s">
        <v>114</v>
      </c>
      <c r="B176" s="784"/>
      <c r="C176" s="572">
        <v>0</v>
      </c>
      <c r="D176" s="572">
        <v>0</v>
      </c>
      <c r="E176" s="572">
        <v>0</v>
      </c>
      <c r="F176" s="572">
        <v>0</v>
      </c>
      <c r="G176" s="573">
        <f t="shared" si="11"/>
        <v>0</v>
      </c>
      <c r="I176" s="178"/>
      <c r="J176" s="297"/>
      <c r="K176" s="297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  <c r="AA176" s="178"/>
      <c r="AB176" s="178"/>
    </row>
    <row r="177" spans="1:15" x14ac:dyDescent="0.25">
      <c r="A177" s="785" t="s">
        <v>115</v>
      </c>
      <c r="B177" s="784"/>
      <c r="C177" s="572">
        <v>0</v>
      </c>
      <c r="D177" s="572">
        <v>0</v>
      </c>
      <c r="E177" s="572">
        <v>0</v>
      </c>
      <c r="F177" s="572">
        <v>0</v>
      </c>
      <c r="G177" s="573">
        <f t="shared" si="11"/>
        <v>0</v>
      </c>
      <c r="I177" s="471"/>
      <c r="J177" s="451"/>
      <c r="K177" s="451"/>
      <c r="L177" s="296"/>
      <c r="M177" s="178"/>
      <c r="N177" s="178"/>
      <c r="O177" s="178"/>
    </row>
    <row r="178" spans="1:15" ht="24.75" customHeight="1" thickBot="1" x14ac:dyDescent="0.3">
      <c r="A178" s="785" t="s">
        <v>116</v>
      </c>
      <c r="B178" s="784"/>
      <c r="C178" s="572">
        <v>0</v>
      </c>
      <c r="D178" s="572">
        <v>0</v>
      </c>
      <c r="E178" s="572">
        <v>0</v>
      </c>
      <c r="F178" s="572">
        <v>0</v>
      </c>
      <c r="G178" s="573">
        <f t="shared" si="11"/>
        <v>0</v>
      </c>
      <c r="I178" s="298"/>
      <c r="J178" s="178"/>
      <c r="K178" s="178"/>
      <c r="L178" s="178"/>
      <c r="M178" s="178"/>
      <c r="N178" s="178"/>
      <c r="O178" s="178"/>
    </row>
    <row r="179" spans="1:15" ht="27.75" customHeight="1" thickBot="1" x14ac:dyDescent="0.3">
      <c r="A179" s="796" t="s">
        <v>117</v>
      </c>
      <c r="B179" s="797"/>
      <c r="C179" s="574">
        <v>39282753.219999999</v>
      </c>
      <c r="D179" s="574">
        <v>2610304.1800000002</v>
      </c>
      <c r="E179" s="574">
        <v>0</v>
      </c>
      <c r="F179" s="574">
        <v>0</v>
      </c>
      <c r="G179" s="575">
        <f t="shared" si="11"/>
        <v>41893057.399999999</v>
      </c>
      <c r="I179" s="298"/>
      <c r="J179" s="178"/>
      <c r="K179" s="178"/>
      <c r="L179" s="178"/>
      <c r="M179" s="178"/>
      <c r="N179" s="178"/>
      <c r="O179" s="178"/>
    </row>
    <row r="180" spans="1:15" x14ac:dyDescent="0.25">
      <c r="A180" s="798" t="s">
        <v>118</v>
      </c>
      <c r="B180" s="799"/>
      <c r="C180" s="148">
        <f>SUM(C181:C200)</f>
        <v>1810272.75</v>
      </c>
      <c r="D180" s="148">
        <f>SUM(D181:D200)</f>
        <v>406281.64</v>
      </c>
      <c r="E180" s="148">
        <f>SUM(E181:E200)</f>
        <v>3917.02</v>
      </c>
      <c r="F180" s="148">
        <f>SUM(F181:F200)</f>
        <v>82621.81</v>
      </c>
      <c r="G180" s="149">
        <f>SUM(G181:G200)</f>
        <v>2130015.5599999996</v>
      </c>
      <c r="I180" s="178"/>
      <c r="J180" s="451"/>
      <c r="K180" s="451"/>
      <c r="L180" s="454"/>
      <c r="M180" s="178"/>
      <c r="N180" s="178"/>
      <c r="O180" s="178"/>
    </row>
    <row r="181" spans="1:15" x14ac:dyDescent="0.25">
      <c r="A181" s="792" t="s">
        <v>119</v>
      </c>
      <c r="B181" s="793"/>
      <c r="C181" s="150">
        <v>0</v>
      </c>
      <c r="D181" s="150">
        <v>0</v>
      </c>
      <c r="E181" s="151">
        <v>0</v>
      </c>
      <c r="F181" s="151">
        <v>0</v>
      </c>
      <c r="G181" s="152">
        <f t="shared" ref="G181:G200" si="12">C181+D181-E181-F181</f>
        <v>0</v>
      </c>
      <c r="I181" s="178"/>
      <c r="J181" s="178"/>
      <c r="K181" s="178"/>
      <c r="L181" s="178"/>
      <c r="M181" s="178"/>
      <c r="N181" s="178"/>
      <c r="O181" s="178"/>
    </row>
    <row r="182" spans="1:15" x14ac:dyDescent="0.25">
      <c r="A182" s="792" t="s">
        <v>120</v>
      </c>
      <c r="B182" s="793"/>
      <c r="C182" s="150">
        <v>0</v>
      </c>
      <c r="D182" s="150">
        <v>0</v>
      </c>
      <c r="E182" s="151">
        <v>0</v>
      </c>
      <c r="F182" s="151">
        <v>0</v>
      </c>
      <c r="G182" s="152">
        <f t="shared" si="12"/>
        <v>0</v>
      </c>
      <c r="I182" s="178"/>
      <c r="J182" s="178"/>
      <c r="K182" s="178"/>
      <c r="L182" s="178"/>
      <c r="M182" s="178"/>
      <c r="N182" s="178"/>
      <c r="O182" s="178"/>
    </row>
    <row r="183" spans="1:15" ht="13.5" customHeight="1" x14ac:dyDescent="0.25">
      <c r="A183" s="792" t="s">
        <v>121</v>
      </c>
      <c r="B183" s="793"/>
      <c r="C183" s="150">
        <v>81813.25</v>
      </c>
      <c r="D183" s="150">
        <v>31265.95</v>
      </c>
      <c r="E183" s="151">
        <v>3917.02</v>
      </c>
      <c r="F183" s="151">
        <v>32987.69</v>
      </c>
      <c r="G183" s="152">
        <f t="shared" si="12"/>
        <v>76174.489999999991</v>
      </c>
      <c r="I183" s="178"/>
      <c r="J183" s="178"/>
      <c r="K183" s="178"/>
      <c r="L183" s="178"/>
      <c r="M183" s="178"/>
      <c r="N183" s="178"/>
      <c r="O183" s="178"/>
    </row>
    <row r="184" spans="1:15" ht="43.5" customHeight="1" x14ac:dyDescent="0.25">
      <c r="A184" s="794" t="s">
        <v>122</v>
      </c>
      <c r="B184" s="793"/>
      <c r="C184" s="150">
        <v>0</v>
      </c>
      <c r="D184" s="150">
        <v>0</v>
      </c>
      <c r="E184" s="151">
        <v>0</v>
      </c>
      <c r="F184" s="151">
        <v>0</v>
      </c>
      <c r="G184" s="152">
        <f t="shared" si="12"/>
        <v>0</v>
      </c>
      <c r="I184" s="178"/>
      <c r="J184" s="178"/>
      <c r="K184" s="178"/>
      <c r="L184" s="178"/>
      <c r="M184" s="178"/>
      <c r="N184" s="178"/>
      <c r="O184" s="178"/>
    </row>
    <row r="185" spans="1:15" x14ac:dyDescent="0.25">
      <c r="A185" s="795" t="s">
        <v>123</v>
      </c>
      <c r="B185" s="793"/>
      <c r="C185" s="150">
        <v>0</v>
      </c>
      <c r="D185" s="150">
        <v>0</v>
      </c>
      <c r="E185" s="151">
        <v>0</v>
      </c>
      <c r="F185" s="151">
        <v>0</v>
      </c>
      <c r="G185" s="152">
        <f t="shared" si="12"/>
        <v>0</v>
      </c>
    </row>
    <row r="186" spans="1:15" x14ac:dyDescent="0.25">
      <c r="A186" s="795" t="s">
        <v>124</v>
      </c>
      <c r="B186" s="793"/>
      <c r="C186" s="150">
        <v>0</v>
      </c>
      <c r="D186" s="150">
        <v>0</v>
      </c>
      <c r="E186" s="151">
        <v>0</v>
      </c>
      <c r="F186" s="151">
        <v>0</v>
      </c>
      <c r="G186" s="152">
        <f t="shared" si="12"/>
        <v>0</v>
      </c>
    </row>
    <row r="187" spans="1:15" x14ac:dyDescent="0.25">
      <c r="A187" s="795" t="s">
        <v>125</v>
      </c>
      <c r="B187" s="793"/>
      <c r="C187" s="150">
        <v>0</v>
      </c>
      <c r="D187" s="150">
        <v>0</v>
      </c>
      <c r="E187" s="151">
        <v>0</v>
      </c>
      <c r="F187" s="151">
        <v>0</v>
      </c>
      <c r="G187" s="152">
        <f t="shared" si="12"/>
        <v>0</v>
      </c>
    </row>
    <row r="188" spans="1:15" ht="27" customHeight="1" x14ac:dyDescent="0.25">
      <c r="A188" s="795" t="s">
        <v>126</v>
      </c>
      <c r="B188" s="793"/>
      <c r="C188" s="150">
        <v>0</v>
      </c>
      <c r="D188" s="150">
        <v>0</v>
      </c>
      <c r="E188" s="151">
        <v>0</v>
      </c>
      <c r="F188" s="151">
        <v>0</v>
      </c>
      <c r="G188" s="152">
        <f t="shared" si="12"/>
        <v>0</v>
      </c>
    </row>
    <row r="189" spans="1:15" x14ac:dyDescent="0.25">
      <c r="A189" s="795" t="s">
        <v>127</v>
      </c>
      <c r="B189" s="793"/>
      <c r="C189" s="150">
        <v>0</v>
      </c>
      <c r="D189" s="150">
        <v>0</v>
      </c>
      <c r="E189" s="151">
        <v>0</v>
      </c>
      <c r="F189" s="151">
        <v>0</v>
      </c>
      <c r="G189" s="152">
        <f t="shared" si="12"/>
        <v>0</v>
      </c>
    </row>
    <row r="190" spans="1:15" x14ac:dyDescent="0.25">
      <c r="A190" s="795" t="s">
        <v>128</v>
      </c>
      <c r="B190" s="793"/>
      <c r="C190" s="150">
        <v>0</v>
      </c>
      <c r="D190" s="150">
        <v>0</v>
      </c>
      <c r="E190" s="151">
        <v>0</v>
      </c>
      <c r="F190" s="151">
        <v>0</v>
      </c>
      <c r="G190" s="152">
        <f t="shared" si="12"/>
        <v>0</v>
      </c>
    </row>
    <row r="191" spans="1:15" x14ac:dyDescent="0.25">
      <c r="A191" s="795" t="s">
        <v>129</v>
      </c>
      <c r="B191" s="793"/>
      <c r="C191" s="150">
        <v>0</v>
      </c>
      <c r="D191" s="150">
        <v>0</v>
      </c>
      <c r="E191" s="151">
        <v>0</v>
      </c>
      <c r="F191" s="151">
        <v>0</v>
      </c>
      <c r="G191" s="152">
        <f t="shared" si="12"/>
        <v>0</v>
      </c>
    </row>
    <row r="192" spans="1:15" x14ac:dyDescent="0.25">
      <c r="A192" s="795" t="s">
        <v>130</v>
      </c>
      <c r="B192" s="793"/>
      <c r="C192" s="150">
        <v>0</v>
      </c>
      <c r="D192" s="150">
        <v>0</v>
      </c>
      <c r="E192" s="151">
        <v>0</v>
      </c>
      <c r="F192" s="151">
        <v>0</v>
      </c>
      <c r="G192" s="152">
        <f t="shared" si="12"/>
        <v>0</v>
      </c>
    </row>
    <row r="193" spans="1:7" x14ac:dyDescent="0.25">
      <c r="A193" s="795" t="s">
        <v>131</v>
      </c>
      <c r="B193" s="793"/>
      <c r="C193" s="150">
        <v>8600</v>
      </c>
      <c r="D193" s="150">
        <v>71400</v>
      </c>
      <c r="E193" s="151">
        <v>0</v>
      </c>
      <c r="F193" s="151">
        <v>0</v>
      </c>
      <c r="G193" s="152">
        <f t="shared" si="12"/>
        <v>80000</v>
      </c>
    </row>
    <row r="194" spans="1:7" x14ac:dyDescent="0.25">
      <c r="A194" s="800" t="s">
        <v>132</v>
      </c>
      <c r="B194" s="793"/>
      <c r="C194" s="150">
        <v>0</v>
      </c>
      <c r="D194" s="150">
        <v>0</v>
      </c>
      <c r="E194" s="151">
        <v>0</v>
      </c>
      <c r="F194" s="151">
        <v>0</v>
      </c>
      <c r="G194" s="152">
        <f>C194+D194-E194-F194</f>
        <v>0</v>
      </c>
    </row>
    <row r="195" spans="1:7" x14ac:dyDescent="0.25">
      <c r="A195" s="800" t="s">
        <v>133</v>
      </c>
      <c r="B195" s="793"/>
      <c r="C195" s="150">
        <v>0</v>
      </c>
      <c r="D195" s="150">
        <v>0</v>
      </c>
      <c r="E195" s="151">
        <v>0</v>
      </c>
      <c r="F195" s="151">
        <v>0</v>
      </c>
      <c r="G195" s="152">
        <f>C195+D195-E195-F195</f>
        <v>0</v>
      </c>
    </row>
    <row r="196" spans="1:7" ht="27.75" customHeight="1" x14ac:dyDescent="0.25">
      <c r="A196" s="801" t="s">
        <v>134</v>
      </c>
      <c r="B196" s="793"/>
      <c r="C196" s="150">
        <v>0</v>
      </c>
      <c r="D196" s="150">
        <v>0</v>
      </c>
      <c r="E196" s="151">
        <v>0</v>
      </c>
      <c r="F196" s="151">
        <v>0</v>
      </c>
      <c r="G196" s="152">
        <f t="shared" si="12"/>
        <v>0</v>
      </c>
    </row>
    <row r="197" spans="1:7" ht="26.25" customHeight="1" x14ac:dyDescent="0.25">
      <c r="A197" s="801" t="s">
        <v>135</v>
      </c>
      <c r="B197" s="793"/>
      <c r="C197" s="150">
        <v>0</v>
      </c>
      <c r="D197" s="150">
        <v>0</v>
      </c>
      <c r="E197" s="151">
        <v>0</v>
      </c>
      <c r="F197" s="151">
        <v>0</v>
      </c>
      <c r="G197" s="152">
        <f t="shared" si="12"/>
        <v>0</v>
      </c>
    </row>
    <row r="198" spans="1:7" x14ac:dyDescent="0.25">
      <c r="A198" s="800" t="s">
        <v>136</v>
      </c>
      <c r="B198" s="793"/>
      <c r="C198" s="150">
        <v>0</v>
      </c>
      <c r="D198" s="150">
        <v>0</v>
      </c>
      <c r="E198" s="151">
        <v>0</v>
      </c>
      <c r="F198" s="151">
        <v>0</v>
      </c>
      <c r="G198" s="152">
        <f t="shared" si="12"/>
        <v>0</v>
      </c>
    </row>
    <row r="199" spans="1:7" x14ac:dyDescent="0.25">
      <c r="A199" s="800" t="s">
        <v>137</v>
      </c>
      <c r="B199" s="793"/>
      <c r="C199" s="150">
        <v>0</v>
      </c>
      <c r="D199" s="150">
        <v>0</v>
      </c>
      <c r="E199" s="151">
        <v>0</v>
      </c>
      <c r="F199" s="151">
        <v>0</v>
      </c>
      <c r="G199" s="152">
        <f t="shared" si="12"/>
        <v>0</v>
      </c>
    </row>
    <row r="200" spans="1:7" ht="13.5" thickBot="1" x14ac:dyDescent="0.3">
      <c r="A200" s="802" t="s">
        <v>138</v>
      </c>
      <c r="B200" s="803"/>
      <c r="C200" s="153">
        <v>1719859.5</v>
      </c>
      <c r="D200" s="153">
        <v>303615.69</v>
      </c>
      <c r="E200" s="154">
        <v>0</v>
      </c>
      <c r="F200" s="154">
        <v>49634.12</v>
      </c>
      <c r="G200" s="155">
        <f t="shared" si="12"/>
        <v>1973841.0699999998</v>
      </c>
    </row>
    <row r="201" spans="1:7" ht="13.5" thickBot="1" x14ac:dyDescent="0.3">
      <c r="A201" s="806" t="s">
        <v>139</v>
      </c>
      <c r="B201" s="812"/>
      <c r="C201" s="399">
        <f>SUM(C171:C180)</f>
        <v>41093025.969999999</v>
      </c>
      <c r="D201" s="156">
        <f>SUM(D171:D180)</f>
        <v>3016585.8200000003</v>
      </c>
      <c r="E201" s="156">
        <f>SUM(E171:E180)</f>
        <v>3917.02</v>
      </c>
      <c r="F201" s="156">
        <f>SUM(F171:F180)</f>
        <v>82621.81</v>
      </c>
      <c r="G201" s="157">
        <f>SUM(G171:G180)</f>
        <v>44023072.960000001</v>
      </c>
    </row>
    <row r="202" spans="1:7" x14ac:dyDescent="0.2">
      <c r="A202" s="15"/>
      <c r="B202" s="15"/>
      <c r="C202" s="15"/>
      <c r="D202" s="15"/>
      <c r="E202" s="15"/>
      <c r="F202" s="15"/>
      <c r="G202" s="15"/>
    </row>
    <row r="203" spans="1:7" x14ac:dyDescent="0.25">
      <c r="A203" s="158"/>
      <c r="B203" s="158"/>
      <c r="C203" s="158"/>
      <c r="D203" s="158"/>
      <c r="E203" s="158"/>
      <c r="F203" s="158"/>
      <c r="G203" s="158"/>
    </row>
    <row r="204" spans="1:7" ht="15" x14ac:dyDescent="0.25">
      <c r="A204" s="813" t="s">
        <v>140</v>
      </c>
      <c r="B204" s="813"/>
      <c r="C204" s="813"/>
      <c r="D204" s="814"/>
      <c r="E204" s="815"/>
    </row>
    <row r="205" spans="1:7" ht="13.5" thickBot="1" x14ac:dyDescent="0.25">
      <c r="A205" s="159"/>
      <c r="B205" s="159"/>
      <c r="C205" s="159"/>
    </row>
    <row r="206" spans="1:7" ht="13.5" thickBot="1" x14ac:dyDescent="0.3">
      <c r="A206" s="806" t="s">
        <v>32</v>
      </c>
      <c r="B206" s="807"/>
      <c r="C206" s="160" t="s">
        <v>14</v>
      </c>
      <c r="D206" s="161" t="s">
        <v>21</v>
      </c>
    </row>
    <row r="207" spans="1:7" ht="13.5" thickBot="1" x14ac:dyDescent="0.3">
      <c r="A207" s="806" t="s">
        <v>141</v>
      </c>
      <c r="B207" s="807"/>
      <c r="C207" s="162">
        <f>SUM(C208:C210)</f>
        <v>0</v>
      </c>
      <c r="D207" s="162">
        <f>SUM(D208:D210)</f>
        <v>0</v>
      </c>
    </row>
    <row r="208" spans="1:7" x14ac:dyDescent="0.25">
      <c r="A208" s="808" t="s">
        <v>142</v>
      </c>
      <c r="B208" s="809"/>
      <c r="C208" s="163">
        <v>0</v>
      </c>
      <c r="D208" s="164">
        <v>0</v>
      </c>
    </row>
    <row r="209" spans="1:4" x14ac:dyDescent="0.25">
      <c r="A209" s="810" t="s">
        <v>143</v>
      </c>
      <c r="B209" s="811"/>
      <c r="C209" s="165">
        <v>0</v>
      </c>
      <c r="D209" s="166">
        <v>0</v>
      </c>
    </row>
    <row r="210" spans="1:4" ht="13.5" thickBot="1" x14ac:dyDescent="0.3">
      <c r="A210" s="804" t="s">
        <v>144</v>
      </c>
      <c r="B210" s="805"/>
      <c r="C210" s="165">
        <v>0</v>
      </c>
      <c r="D210" s="166">
        <v>0</v>
      </c>
    </row>
    <row r="211" spans="1:4" ht="26.25" customHeight="1" thickBot="1" x14ac:dyDescent="0.3">
      <c r="A211" s="806" t="s">
        <v>145</v>
      </c>
      <c r="B211" s="807"/>
      <c r="C211" s="167">
        <f>SUM(C212:C214)</f>
        <v>0</v>
      </c>
      <c r="D211" s="162">
        <f>SUM(D212:D214)</f>
        <v>0</v>
      </c>
    </row>
    <row r="212" spans="1:4" x14ac:dyDescent="0.25">
      <c r="A212" s="808" t="s">
        <v>142</v>
      </c>
      <c r="B212" s="809"/>
      <c r="C212" s="163">
        <v>0</v>
      </c>
      <c r="D212" s="164">
        <v>0</v>
      </c>
    </row>
    <row r="213" spans="1:4" x14ac:dyDescent="0.25">
      <c r="A213" s="810" t="s">
        <v>143</v>
      </c>
      <c r="B213" s="811"/>
      <c r="C213" s="165">
        <v>0</v>
      </c>
      <c r="D213" s="166">
        <v>0</v>
      </c>
    </row>
    <row r="214" spans="1:4" ht="13.5" thickBot="1" x14ac:dyDescent="0.3">
      <c r="A214" s="804" t="s">
        <v>144</v>
      </c>
      <c r="B214" s="805"/>
      <c r="C214" s="165">
        <v>0</v>
      </c>
      <c r="D214" s="166">
        <v>0</v>
      </c>
    </row>
    <row r="215" spans="1:4" ht="26.25" customHeight="1" thickBot="1" x14ac:dyDescent="0.3">
      <c r="A215" s="806" t="s">
        <v>146</v>
      </c>
      <c r="B215" s="807"/>
      <c r="C215" s="168">
        <f>SUM(C216:C218)</f>
        <v>0</v>
      </c>
      <c r="D215" s="169">
        <f>SUM(D216:D218)</f>
        <v>0</v>
      </c>
    </row>
    <row r="216" spans="1:4" x14ac:dyDescent="0.25">
      <c r="A216" s="808" t="s">
        <v>142</v>
      </c>
      <c r="B216" s="809"/>
      <c r="C216" s="163">
        <v>0</v>
      </c>
      <c r="D216" s="164">
        <v>0</v>
      </c>
    </row>
    <row r="217" spans="1:4" x14ac:dyDescent="0.25">
      <c r="A217" s="810" t="s">
        <v>143</v>
      </c>
      <c r="B217" s="811"/>
      <c r="C217" s="165">
        <v>0</v>
      </c>
      <c r="D217" s="166">
        <v>0</v>
      </c>
    </row>
    <row r="218" spans="1:4" ht="13.5" thickBot="1" x14ac:dyDescent="0.3">
      <c r="A218" s="804" t="s">
        <v>144</v>
      </c>
      <c r="B218" s="805"/>
      <c r="C218" s="165">
        <v>0</v>
      </c>
      <c r="D218" s="166">
        <v>0</v>
      </c>
    </row>
    <row r="219" spans="1:4" ht="13.5" thickBot="1" x14ac:dyDescent="0.3">
      <c r="A219" s="806" t="s">
        <v>147</v>
      </c>
      <c r="B219" s="807"/>
      <c r="C219" s="170">
        <f>C211+C215+C207</f>
        <v>0</v>
      </c>
      <c r="D219" s="170">
        <f>D211+D215+D207</f>
        <v>0</v>
      </c>
    </row>
    <row r="222" spans="1:4" ht="60.75" customHeight="1" x14ac:dyDescent="0.25">
      <c r="A222" s="771" t="s">
        <v>148</v>
      </c>
      <c r="B222" s="771"/>
      <c r="C222" s="771"/>
      <c r="D222" s="772"/>
    </row>
    <row r="223" spans="1:4" ht="13.5" thickBot="1" x14ac:dyDescent="0.3">
      <c r="A223" s="92"/>
      <c r="B223" s="92"/>
      <c r="C223" s="92"/>
    </row>
    <row r="224" spans="1:4" ht="13.5" thickBot="1" x14ac:dyDescent="0.3">
      <c r="A224" s="825" t="s">
        <v>149</v>
      </c>
      <c r="B224" s="826"/>
      <c r="C224" s="95" t="s">
        <v>104</v>
      </c>
      <c r="D224" s="171" t="s">
        <v>108</v>
      </c>
    </row>
    <row r="225" spans="1:5" ht="25.5" customHeight="1" x14ac:dyDescent="0.25">
      <c r="A225" s="816" t="s">
        <v>150</v>
      </c>
      <c r="B225" s="817"/>
      <c r="C225" s="172">
        <v>0</v>
      </c>
      <c r="D225" s="173">
        <v>0</v>
      </c>
    </row>
    <row r="226" spans="1:5" ht="26.25" customHeight="1" thickBot="1" x14ac:dyDescent="0.3">
      <c r="A226" s="818" t="s">
        <v>151</v>
      </c>
      <c r="B226" s="819"/>
      <c r="C226" s="174">
        <v>0</v>
      </c>
      <c r="D226" s="175">
        <v>0</v>
      </c>
    </row>
    <row r="227" spans="1:5" ht="13.5" thickBot="1" x14ac:dyDescent="0.3">
      <c r="A227" s="820" t="s">
        <v>139</v>
      </c>
      <c r="B227" s="821"/>
      <c r="C227" s="176">
        <f>SUM(C225:C226)</f>
        <v>0</v>
      </c>
      <c r="D227" s="177">
        <f>SUM(D225:D226)</f>
        <v>0</v>
      </c>
    </row>
    <row r="233" spans="1:5" ht="15" x14ac:dyDescent="0.25">
      <c r="A233" s="822" t="s">
        <v>152</v>
      </c>
      <c r="B233" s="822"/>
      <c r="C233" s="822"/>
      <c r="D233" s="822"/>
      <c r="E233" s="822"/>
    </row>
    <row r="234" spans="1:5" ht="13.5" thickBot="1" x14ac:dyDescent="0.3">
      <c r="A234" s="178"/>
      <c r="B234" s="178"/>
      <c r="C234" s="178"/>
      <c r="D234" s="178"/>
      <c r="E234" s="178"/>
    </row>
    <row r="235" spans="1:5" ht="26.25" thickBot="1" x14ac:dyDescent="0.3">
      <c r="A235" s="93" t="s">
        <v>153</v>
      </c>
      <c r="B235" s="823" t="s">
        <v>154</v>
      </c>
      <c r="C235" s="824"/>
      <c r="D235" s="823" t="s">
        <v>155</v>
      </c>
      <c r="E235" s="824"/>
    </row>
    <row r="236" spans="1:5" ht="13.5" thickBot="1" x14ac:dyDescent="0.3">
      <c r="A236" s="179"/>
      <c r="B236" s="96" t="s">
        <v>156</v>
      </c>
      <c r="C236" s="180" t="s">
        <v>157</v>
      </c>
      <c r="D236" s="181" t="s">
        <v>158</v>
      </c>
      <c r="E236" s="180" t="s">
        <v>159</v>
      </c>
    </row>
    <row r="237" spans="1:5" ht="13.5" thickBot="1" x14ac:dyDescent="0.3">
      <c r="A237" s="182" t="s">
        <v>160</v>
      </c>
      <c r="B237" s="823"/>
      <c r="C237" s="833"/>
      <c r="D237" s="833"/>
      <c r="E237" s="834"/>
    </row>
    <row r="238" spans="1:5" x14ac:dyDescent="0.25">
      <c r="A238" s="183" t="s">
        <v>161</v>
      </c>
      <c r="B238" s="184">
        <v>0</v>
      </c>
      <c r="C238" s="184">
        <v>0</v>
      </c>
      <c r="D238" s="185">
        <v>0</v>
      </c>
      <c r="E238" s="184">
        <v>0</v>
      </c>
    </row>
    <row r="239" spans="1:5" ht="25.5" x14ac:dyDescent="0.25">
      <c r="A239" s="183" t="s">
        <v>162</v>
      </c>
      <c r="B239" s="184">
        <v>0</v>
      </c>
      <c r="C239" s="184">
        <v>0</v>
      </c>
      <c r="D239" s="185">
        <v>0</v>
      </c>
      <c r="E239" s="184">
        <v>0</v>
      </c>
    </row>
    <row r="240" spans="1:5" x14ac:dyDescent="0.25">
      <c r="A240" s="183" t="s">
        <v>163</v>
      </c>
      <c r="B240" s="184">
        <v>0</v>
      </c>
      <c r="C240" s="184">
        <v>0</v>
      </c>
      <c r="D240" s="185">
        <v>0</v>
      </c>
      <c r="E240" s="184">
        <v>0</v>
      </c>
    </row>
    <row r="241" spans="1:7" x14ac:dyDescent="0.25">
      <c r="A241" s="183" t="s">
        <v>164</v>
      </c>
      <c r="B241" s="186">
        <f>SUM(B242:B243)</f>
        <v>0</v>
      </c>
      <c r="C241" s="186">
        <f>SUM(C242:C243)</f>
        <v>0</v>
      </c>
      <c r="D241" s="186">
        <f>SUM(D242:D243)</f>
        <v>0</v>
      </c>
      <c r="E241" s="186">
        <f>SUM(E242:E243)</f>
        <v>0</v>
      </c>
    </row>
    <row r="242" spans="1:7" x14ac:dyDescent="0.25">
      <c r="A242" s="187" t="s">
        <v>83</v>
      </c>
      <c r="B242" s="186">
        <v>0</v>
      </c>
      <c r="C242" s="186">
        <v>0</v>
      </c>
      <c r="D242" s="188">
        <v>0</v>
      </c>
      <c r="E242" s="186">
        <v>0</v>
      </c>
    </row>
    <row r="243" spans="1:7" ht="13.5" thickBot="1" x14ac:dyDescent="0.3">
      <c r="A243" s="189" t="s">
        <v>83</v>
      </c>
      <c r="B243" s="190">
        <v>0</v>
      </c>
      <c r="C243" s="190">
        <v>0</v>
      </c>
      <c r="D243" s="178">
        <v>0</v>
      </c>
      <c r="E243" s="190">
        <v>0</v>
      </c>
    </row>
    <row r="244" spans="1:7" ht="13.5" thickBot="1" x14ac:dyDescent="0.3">
      <c r="A244" s="191" t="s">
        <v>139</v>
      </c>
      <c r="B244" s="113">
        <f>SUM(B238:B243)</f>
        <v>0</v>
      </c>
      <c r="C244" s="113">
        <f>SUM(C238:C243)</f>
        <v>0</v>
      </c>
      <c r="D244" s="113">
        <f>SUM(D238:D243)</f>
        <v>0</v>
      </c>
      <c r="E244" s="113">
        <f>SUM(E238:E243)</f>
        <v>0</v>
      </c>
    </row>
    <row r="245" spans="1:7" ht="13.5" thickBot="1" x14ac:dyDescent="0.3">
      <c r="A245" s="182" t="s">
        <v>165</v>
      </c>
      <c r="B245" s="823"/>
      <c r="C245" s="833"/>
      <c r="D245" s="833"/>
      <c r="E245" s="834"/>
    </row>
    <row r="246" spans="1:7" x14ac:dyDescent="0.25">
      <c r="A246" s="183" t="s">
        <v>161</v>
      </c>
      <c r="B246" s="184">
        <v>0</v>
      </c>
      <c r="C246" s="184">
        <v>0</v>
      </c>
      <c r="D246" s="185">
        <v>0</v>
      </c>
      <c r="E246" s="184">
        <v>0</v>
      </c>
    </row>
    <row r="247" spans="1:7" ht="25.5" x14ac:dyDescent="0.25">
      <c r="A247" s="183" t="s">
        <v>162</v>
      </c>
      <c r="B247" s="184">
        <v>0</v>
      </c>
      <c r="C247" s="184">
        <v>0</v>
      </c>
      <c r="D247" s="185">
        <v>0</v>
      </c>
      <c r="E247" s="184">
        <v>0</v>
      </c>
    </row>
    <row r="248" spans="1:7" x14ac:dyDescent="0.25">
      <c r="A248" s="183" t="s">
        <v>163</v>
      </c>
      <c r="B248" s="184">
        <v>0</v>
      </c>
      <c r="C248" s="184">
        <v>0</v>
      </c>
      <c r="D248" s="185">
        <v>0</v>
      </c>
      <c r="E248" s="184">
        <v>0</v>
      </c>
    </row>
    <row r="249" spans="1:7" x14ac:dyDescent="0.25">
      <c r="A249" s="183" t="s">
        <v>164</v>
      </c>
      <c r="B249" s="186">
        <f>SUM(B250:B251)</f>
        <v>0</v>
      </c>
      <c r="C249" s="186">
        <f>SUM(C250:C251)</f>
        <v>0</v>
      </c>
      <c r="D249" s="186">
        <f>SUM(D250:D251)</f>
        <v>0</v>
      </c>
      <c r="E249" s="186">
        <f>SUM(E250:E251)</f>
        <v>0</v>
      </c>
    </row>
    <row r="250" spans="1:7" x14ac:dyDescent="0.25">
      <c r="A250" s="187" t="s">
        <v>83</v>
      </c>
      <c r="B250" s="186">
        <v>0</v>
      </c>
      <c r="C250" s="186">
        <v>0</v>
      </c>
      <c r="D250" s="188">
        <v>0</v>
      </c>
      <c r="E250" s="186">
        <v>0</v>
      </c>
    </row>
    <row r="251" spans="1:7" ht="13.5" thickBot="1" x14ac:dyDescent="0.3">
      <c r="A251" s="189" t="s">
        <v>83</v>
      </c>
      <c r="B251" s="190">
        <v>0</v>
      </c>
      <c r="C251" s="190">
        <v>0</v>
      </c>
      <c r="D251" s="178">
        <v>0</v>
      </c>
      <c r="E251" s="190">
        <v>0</v>
      </c>
    </row>
    <row r="252" spans="1:7" ht="13.5" thickBot="1" x14ac:dyDescent="0.3">
      <c r="A252" s="192" t="s">
        <v>139</v>
      </c>
      <c r="B252" s="113">
        <f>SUM(B246:B251)</f>
        <v>0</v>
      </c>
      <c r="C252" s="113">
        <f>SUM(C246:C251)</f>
        <v>0</v>
      </c>
      <c r="D252" s="113">
        <f>SUM(D246:D251)</f>
        <v>0</v>
      </c>
      <c r="E252" s="113">
        <f>SUM(E246:E251)</f>
        <v>0</v>
      </c>
    </row>
    <row r="256" spans="1:7" ht="29.25" customHeight="1" x14ac:dyDescent="0.25">
      <c r="A256" s="771" t="s">
        <v>166</v>
      </c>
      <c r="B256" s="771"/>
      <c r="C256" s="771"/>
      <c r="D256" s="771"/>
      <c r="E256" s="771"/>
      <c r="G256" s="193"/>
    </row>
    <row r="257" spans="1:7" ht="13.5" thickBot="1" x14ac:dyDescent="0.3">
      <c r="A257" s="194"/>
      <c r="G257" s="193"/>
    </row>
    <row r="258" spans="1:7" ht="39" thickBot="1" x14ac:dyDescent="0.25">
      <c r="A258" s="773" t="s">
        <v>167</v>
      </c>
      <c r="B258" s="777"/>
      <c r="C258" s="95" t="s">
        <v>104</v>
      </c>
      <c r="D258" s="171" t="s">
        <v>21</v>
      </c>
      <c r="E258" s="171" t="s">
        <v>168</v>
      </c>
      <c r="G258" s="195"/>
    </row>
    <row r="259" spans="1:7" ht="25.5" customHeight="1" x14ac:dyDescent="0.2">
      <c r="A259" s="835" t="s">
        <v>169</v>
      </c>
      <c r="B259" s="836"/>
      <c r="C259" s="196">
        <v>0</v>
      </c>
      <c r="D259" s="197">
        <v>0</v>
      </c>
      <c r="E259" s="197"/>
      <c r="G259" s="195"/>
    </row>
    <row r="260" spans="1:7" x14ac:dyDescent="0.2">
      <c r="A260" s="831" t="s">
        <v>170</v>
      </c>
      <c r="B260" s="832"/>
      <c r="C260" s="198">
        <v>0</v>
      </c>
      <c r="D260" s="166">
        <v>0</v>
      </c>
      <c r="E260" s="166"/>
      <c r="G260" s="195"/>
    </row>
    <row r="261" spans="1:7" ht="12.75" customHeight="1" x14ac:dyDescent="0.2">
      <c r="A261" s="827" t="s">
        <v>171</v>
      </c>
      <c r="B261" s="828"/>
      <c r="C261" s="198">
        <v>0</v>
      </c>
      <c r="D261" s="166">
        <v>0</v>
      </c>
      <c r="E261" s="166"/>
      <c r="G261" s="199"/>
    </row>
    <row r="262" spans="1:7" x14ac:dyDescent="0.2">
      <c r="A262" s="829" t="s">
        <v>172</v>
      </c>
      <c r="B262" s="830"/>
      <c r="C262" s="198">
        <v>0</v>
      </c>
      <c r="D262" s="166">
        <v>0</v>
      </c>
      <c r="E262" s="166"/>
      <c r="G262" s="195"/>
    </row>
    <row r="263" spans="1:7" x14ac:dyDescent="0.2">
      <c r="A263" s="831" t="s">
        <v>173</v>
      </c>
      <c r="B263" s="832"/>
      <c r="C263" s="200">
        <v>0</v>
      </c>
      <c r="D263" s="201">
        <v>0</v>
      </c>
      <c r="E263" s="201"/>
      <c r="G263" s="195"/>
    </row>
    <row r="264" spans="1:7" x14ac:dyDescent="0.2">
      <c r="A264" s="831" t="s">
        <v>174</v>
      </c>
      <c r="B264" s="832"/>
      <c r="C264" s="200">
        <v>0</v>
      </c>
      <c r="D264" s="201">
        <v>0</v>
      </c>
      <c r="E264" s="201"/>
      <c r="G264" s="195"/>
    </row>
    <row r="265" spans="1:7" x14ac:dyDescent="0.2">
      <c r="A265" s="831" t="s">
        <v>175</v>
      </c>
      <c r="B265" s="832"/>
      <c r="C265" s="202">
        <v>0</v>
      </c>
      <c r="D265" s="201">
        <v>0</v>
      </c>
      <c r="E265" s="201"/>
      <c r="G265" s="195"/>
    </row>
    <row r="266" spans="1:7" x14ac:dyDescent="0.25">
      <c r="A266" s="831" t="s">
        <v>176</v>
      </c>
      <c r="B266" s="832"/>
      <c r="C266" s="203">
        <v>0</v>
      </c>
      <c r="D266" s="166">
        <v>0</v>
      </c>
      <c r="E266" s="166"/>
    </row>
    <row r="267" spans="1:7" ht="13.5" thickBot="1" x14ac:dyDescent="0.3">
      <c r="A267" s="838" t="s">
        <v>17</v>
      </c>
      <c r="B267" s="839"/>
      <c r="C267" s="204">
        <v>0</v>
      </c>
      <c r="D267" s="205">
        <v>0</v>
      </c>
      <c r="E267" s="205"/>
    </row>
    <row r="268" spans="1:7" ht="13.5" thickBot="1" x14ac:dyDescent="0.3">
      <c r="A268" s="840" t="s">
        <v>99</v>
      </c>
      <c r="B268" s="841"/>
      <c r="C268" s="206">
        <f>C259+C260+C262+C266+C263+C264+C265+C267</f>
        <v>0</v>
      </c>
      <c r="D268" s="206">
        <f>D259+D260+D262+D266+D263+D264+D265+D267</f>
        <v>0</v>
      </c>
      <c r="E268" s="207"/>
    </row>
    <row r="269" spans="1:7" s="458" customFormat="1" x14ac:dyDescent="0.25">
      <c r="A269" s="472"/>
      <c r="B269" s="472"/>
      <c r="C269" s="473"/>
      <c r="D269" s="473"/>
      <c r="E269" s="473"/>
    </row>
    <row r="270" spans="1:7" ht="15" x14ac:dyDescent="0.25">
      <c r="A270" s="789" t="s">
        <v>177</v>
      </c>
      <c r="B270" s="789"/>
      <c r="C270" s="789"/>
      <c r="D270" s="789"/>
    </row>
    <row r="271" spans="1:7" ht="13.5" thickBot="1" x14ac:dyDescent="0.3">
      <c r="A271" s="141"/>
      <c r="B271" s="142"/>
      <c r="C271" s="143"/>
      <c r="D271" s="143"/>
    </row>
    <row r="272" spans="1:7" ht="13.5" thickBot="1" x14ac:dyDescent="0.3">
      <c r="A272" s="842" t="s">
        <v>178</v>
      </c>
      <c r="B272" s="843"/>
      <c r="C272" s="144" t="s">
        <v>104</v>
      </c>
      <c r="D272" s="147" t="s">
        <v>108</v>
      </c>
    </row>
    <row r="273" spans="1:4" ht="32.25" customHeight="1" thickBot="1" x14ac:dyDescent="0.3">
      <c r="A273" s="796" t="s">
        <v>179</v>
      </c>
      <c r="B273" s="824"/>
      <c r="C273" s="208">
        <v>0</v>
      </c>
      <c r="D273" s="209">
        <v>0</v>
      </c>
    </row>
    <row r="274" spans="1:4" ht="13.5" thickBot="1" x14ac:dyDescent="0.3">
      <c r="A274" s="796" t="s">
        <v>180</v>
      </c>
      <c r="B274" s="824"/>
      <c r="C274" s="208">
        <v>0</v>
      </c>
      <c r="D274" s="209">
        <v>0</v>
      </c>
    </row>
    <row r="275" spans="1:4" ht="13.5" thickBot="1" x14ac:dyDescent="0.3">
      <c r="A275" s="796" t="s">
        <v>181</v>
      </c>
      <c r="B275" s="824"/>
      <c r="C275" s="208">
        <v>0</v>
      </c>
      <c r="D275" s="209">
        <v>0</v>
      </c>
    </row>
    <row r="276" spans="1:4" ht="25.5" customHeight="1" thickBot="1" x14ac:dyDescent="0.3">
      <c r="A276" s="796" t="s">
        <v>182</v>
      </c>
      <c r="B276" s="824"/>
      <c r="C276" s="208">
        <v>0</v>
      </c>
      <c r="D276" s="209">
        <v>0</v>
      </c>
    </row>
    <row r="277" spans="1:4" ht="27" customHeight="1" thickBot="1" x14ac:dyDescent="0.3">
      <c r="A277" s="796" t="s">
        <v>183</v>
      </c>
      <c r="B277" s="824"/>
      <c r="C277" s="208">
        <v>0</v>
      </c>
      <c r="D277" s="209">
        <v>0</v>
      </c>
    </row>
    <row r="278" spans="1:4" ht="13.5" thickBot="1" x14ac:dyDescent="0.3">
      <c r="A278" s="837" t="s">
        <v>184</v>
      </c>
      <c r="B278" s="824"/>
      <c r="C278" s="208">
        <v>0</v>
      </c>
      <c r="D278" s="209">
        <v>0</v>
      </c>
    </row>
    <row r="279" spans="1:4" ht="29.25" customHeight="1" thickBot="1" x14ac:dyDescent="0.3">
      <c r="A279" s="837" t="s">
        <v>185</v>
      </c>
      <c r="B279" s="824"/>
      <c r="C279" s="208">
        <v>0</v>
      </c>
      <c r="D279" s="209">
        <v>0</v>
      </c>
    </row>
    <row r="280" spans="1:4" ht="25.5" customHeight="1" thickBot="1" x14ac:dyDescent="0.3">
      <c r="A280" s="796" t="s">
        <v>117</v>
      </c>
      <c r="B280" s="797"/>
      <c r="C280" s="208">
        <v>0</v>
      </c>
      <c r="D280" s="209">
        <v>0</v>
      </c>
    </row>
    <row r="281" spans="1:4" ht="13.5" thickBot="1" x14ac:dyDescent="0.3">
      <c r="A281" s="837" t="s">
        <v>186</v>
      </c>
      <c r="B281" s="797"/>
      <c r="C281" s="210">
        <f>SUM(C282:C301)</f>
        <v>0</v>
      </c>
      <c r="D281" s="211">
        <f>SUM(D282:D301)</f>
        <v>0</v>
      </c>
    </row>
    <row r="282" spans="1:4" ht="13.5" customHeight="1" x14ac:dyDescent="0.25">
      <c r="A282" s="844" t="s">
        <v>119</v>
      </c>
      <c r="B282" s="845"/>
      <c r="C282" s="212">
        <v>0</v>
      </c>
      <c r="D282" s="213">
        <v>0</v>
      </c>
    </row>
    <row r="283" spans="1:4" x14ac:dyDescent="0.25">
      <c r="A283" s="792" t="s">
        <v>120</v>
      </c>
      <c r="B283" s="793"/>
      <c r="C283" s="214">
        <v>0</v>
      </c>
      <c r="D283" s="213">
        <v>0</v>
      </c>
    </row>
    <row r="284" spans="1:4" x14ac:dyDescent="0.25">
      <c r="A284" s="795" t="s">
        <v>121</v>
      </c>
      <c r="B284" s="793"/>
      <c r="C284" s="214">
        <v>0</v>
      </c>
      <c r="D284" s="213">
        <v>0</v>
      </c>
    </row>
    <row r="285" spans="1:4" ht="39.75" customHeight="1" x14ac:dyDescent="0.25">
      <c r="A285" s="794" t="s">
        <v>122</v>
      </c>
      <c r="B285" s="793"/>
      <c r="C285" s="214">
        <v>0</v>
      </c>
      <c r="D285" s="213">
        <v>0</v>
      </c>
    </row>
    <row r="286" spans="1:4" x14ac:dyDescent="0.25">
      <c r="A286" s="795" t="s">
        <v>123</v>
      </c>
      <c r="B286" s="793"/>
      <c r="C286" s="214">
        <v>0</v>
      </c>
      <c r="D286" s="213">
        <v>0</v>
      </c>
    </row>
    <row r="287" spans="1:4" x14ac:dyDescent="0.25">
      <c r="A287" s="795" t="s">
        <v>124</v>
      </c>
      <c r="B287" s="793"/>
      <c r="C287" s="214">
        <v>0</v>
      </c>
      <c r="D287" s="213">
        <v>0</v>
      </c>
    </row>
    <row r="288" spans="1:4" x14ac:dyDescent="0.25">
      <c r="A288" s="795" t="s">
        <v>125</v>
      </c>
      <c r="B288" s="793"/>
      <c r="C288" s="214">
        <v>0</v>
      </c>
      <c r="D288" s="213">
        <v>0</v>
      </c>
    </row>
    <row r="289" spans="1:4" ht="26.25" customHeight="1" x14ac:dyDescent="0.25">
      <c r="A289" s="795" t="s">
        <v>126</v>
      </c>
      <c r="B289" s="793"/>
      <c r="C289" s="150">
        <v>0</v>
      </c>
      <c r="D289" s="215">
        <v>0</v>
      </c>
    </row>
    <row r="290" spans="1:4" x14ac:dyDescent="0.25">
      <c r="A290" s="795" t="s">
        <v>127</v>
      </c>
      <c r="B290" s="793"/>
      <c r="C290" s="150">
        <v>0</v>
      </c>
      <c r="D290" s="215">
        <v>0</v>
      </c>
    </row>
    <row r="291" spans="1:4" x14ac:dyDescent="0.25">
      <c r="A291" s="795" t="s">
        <v>128</v>
      </c>
      <c r="B291" s="793"/>
      <c r="C291" s="150">
        <v>0</v>
      </c>
      <c r="D291" s="215">
        <v>0</v>
      </c>
    </row>
    <row r="292" spans="1:4" x14ac:dyDescent="0.25">
      <c r="A292" s="795" t="s">
        <v>129</v>
      </c>
      <c r="B292" s="793"/>
      <c r="C292" s="150">
        <v>0</v>
      </c>
      <c r="D292" s="215">
        <v>0</v>
      </c>
    </row>
    <row r="293" spans="1:4" x14ac:dyDescent="0.25">
      <c r="A293" s="795" t="s">
        <v>130</v>
      </c>
      <c r="B293" s="793"/>
      <c r="C293" s="150">
        <v>0</v>
      </c>
      <c r="D293" s="215">
        <v>0</v>
      </c>
    </row>
    <row r="294" spans="1:4" x14ac:dyDescent="0.25">
      <c r="A294" s="795" t="s">
        <v>131</v>
      </c>
      <c r="B294" s="793"/>
      <c r="C294" s="150">
        <v>0</v>
      </c>
      <c r="D294" s="215">
        <v>0</v>
      </c>
    </row>
    <row r="295" spans="1:4" x14ac:dyDescent="0.25">
      <c r="A295" s="800" t="s">
        <v>132</v>
      </c>
      <c r="B295" s="793"/>
      <c r="C295" s="150">
        <v>0</v>
      </c>
      <c r="D295" s="215">
        <v>0</v>
      </c>
    </row>
    <row r="296" spans="1:4" x14ac:dyDescent="0.25">
      <c r="A296" s="800" t="s">
        <v>133</v>
      </c>
      <c r="B296" s="793"/>
      <c r="C296" s="150">
        <v>0</v>
      </c>
      <c r="D296" s="215">
        <v>0</v>
      </c>
    </row>
    <row r="297" spans="1:4" ht="27" customHeight="1" x14ac:dyDescent="0.25">
      <c r="A297" s="801" t="s">
        <v>134</v>
      </c>
      <c r="B297" s="793"/>
      <c r="C297" s="150">
        <v>0</v>
      </c>
      <c r="D297" s="215">
        <v>0</v>
      </c>
    </row>
    <row r="298" spans="1:4" ht="27" customHeight="1" x14ac:dyDescent="0.25">
      <c r="A298" s="801" t="s">
        <v>135</v>
      </c>
      <c r="B298" s="793"/>
      <c r="C298" s="150">
        <v>0</v>
      </c>
      <c r="D298" s="215">
        <v>0</v>
      </c>
    </row>
    <row r="299" spans="1:4" x14ac:dyDescent="0.25">
      <c r="A299" s="800" t="s">
        <v>136</v>
      </c>
      <c r="B299" s="793"/>
      <c r="C299" s="150">
        <v>0</v>
      </c>
      <c r="D299" s="215">
        <v>0</v>
      </c>
    </row>
    <row r="300" spans="1:4" x14ac:dyDescent="0.25">
      <c r="A300" s="800" t="s">
        <v>137</v>
      </c>
      <c r="B300" s="793"/>
      <c r="C300" s="150">
        <v>0</v>
      </c>
      <c r="D300" s="215">
        <v>0</v>
      </c>
    </row>
    <row r="301" spans="1:4" ht="13.5" thickBot="1" x14ac:dyDescent="0.3">
      <c r="A301" s="802" t="s">
        <v>138</v>
      </c>
      <c r="B301" s="803"/>
      <c r="C301" s="153">
        <v>0</v>
      </c>
      <c r="D301" s="215">
        <v>0</v>
      </c>
    </row>
    <row r="302" spans="1:4" ht="13.5" thickBot="1" x14ac:dyDescent="0.3">
      <c r="A302" s="806" t="s">
        <v>139</v>
      </c>
      <c r="B302" s="824"/>
      <c r="C302" s="169">
        <f>SUM(C273:C301)</f>
        <v>0</v>
      </c>
      <c r="D302" s="169">
        <f>SUM(D273:D301)</f>
        <v>0</v>
      </c>
    </row>
    <row r="303" spans="1:4" x14ac:dyDescent="0.2">
      <c r="A303" s="15"/>
      <c r="B303" s="15"/>
      <c r="C303" s="15"/>
      <c r="D303" s="15"/>
    </row>
    <row r="304" spans="1:4" x14ac:dyDescent="0.2">
      <c r="A304" s="15"/>
      <c r="B304" s="15"/>
      <c r="C304" s="15"/>
      <c r="D304" s="15"/>
    </row>
    <row r="306" spans="1:8" ht="15" x14ac:dyDescent="0.25">
      <c r="A306" s="846" t="s">
        <v>187</v>
      </c>
      <c r="B306" s="846"/>
      <c r="C306" s="846"/>
    </row>
    <row r="307" spans="1:8" ht="13.5" thickBot="1" x14ac:dyDescent="0.3">
      <c r="A307" s="216"/>
      <c r="B307" s="143"/>
      <c r="C307" s="143"/>
    </row>
    <row r="308" spans="1:8" ht="13.5" thickBot="1" x14ac:dyDescent="0.3">
      <c r="A308" s="806" t="s">
        <v>188</v>
      </c>
      <c r="B308" s="854"/>
      <c r="C308" s="217" t="s">
        <v>14</v>
      </c>
      <c r="D308" s="147" t="s">
        <v>21</v>
      </c>
      <c r="G308" s="855"/>
      <c r="H308" s="855"/>
    </row>
    <row r="309" spans="1:8" ht="13.5" thickBot="1" x14ac:dyDescent="0.3">
      <c r="A309" s="856" t="s">
        <v>189</v>
      </c>
      <c r="B309" s="857"/>
      <c r="C309" s="206">
        <f>SUM(C310:C319)</f>
        <v>0</v>
      </c>
      <c r="D309" s="218">
        <f>SUM(D310:D319)</f>
        <v>0</v>
      </c>
      <c r="G309" s="855"/>
      <c r="H309" s="855"/>
    </row>
    <row r="310" spans="1:8" ht="55.5" customHeight="1" x14ac:dyDescent="0.25">
      <c r="A310" s="765" t="s">
        <v>190</v>
      </c>
      <c r="B310" s="767"/>
      <c r="C310" s="219">
        <v>0</v>
      </c>
      <c r="D310" s="220">
        <v>0</v>
      </c>
      <c r="G310" s="855"/>
      <c r="H310" s="855"/>
    </row>
    <row r="311" spans="1:8" x14ac:dyDescent="0.25">
      <c r="A311" s="847" t="s">
        <v>191</v>
      </c>
      <c r="B311" s="848"/>
      <c r="C311" s="221">
        <v>0</v>
      </c>
      <c r="D311" s="222">
        <v>0</v>
      </c>
    </row>
    <row r="312" spans="1:8" x14ac:dyDescent="0.25">
      <c r="A312" s="849" t="s">
        <v>192</v>
      </c>
      <c r="B312" s="850"/>
      <c r="C312" s="223">
        <v>0</v>
      </c>
      <c r="D312" s="224">
        <v>0</v>
      </c>
    </row>
    <row r="313" spans="1:8" ht="28.5" customHeight="1" x14ac:dyDescent="0.25">
      <c r="A313" s="792" t="s">
        <v>193</v>
      </c>
      <c r="B313" s="851"/>
      <c r="C313" s="223">
        <v>0</v>
      </c>
      <c r="D313" s="224">
        <v>0</v>
      </c>
    </row>
    <row r="314" spans="1:8" ht="32.25" customHeight="1" x14ac:dyDescent="0.25">
      <c r="A314" s="792" t="s">
        <v>194</v>
      </c>
      <c r="B314" s="851"/>
      <c r="C314" s="223">
        <v>0</v>
      </c>
      <c r="D314" s="224">
        <v>0</v>
      </c>
    </row>
    <row r="315" spans="1:8" x14ac:dyDescent="0.25">
      <c r="A315" s="852" t="s">
        <v>195</v>
      </c>
      <c r="B315" s="853"/>
      <c r="C315" s="223">
        <v>0</v>
      </c>
      <c r="D315" s="224">
        <v>0</v>
      </c>
    </row>
    <row r="316" spans="1:8" x14ac:dyDescent="0.25">
      <c r="A316" s="852" t="s">
        <v>196</v>
      </c>
      <c r="B316" s="853"/>
      <c r="C316" s="223">
        <v>0</v>
      </c>
      <c r="D316" s="224">
        <v>0</v>
      </c>
    </row>
    <row r="317" spans="1:8" x14ac:dyDescent="0.25">
      <c r="A317" s="849" t="s">
        <v>197</v>
      </c>
      <c r="B317" s="850"/>
      <c r="C317" s="198">
        <v>0</v>
      </c>
      <c r="D317" s="225">
        <v>0</v>
      </c>
    </row>
    <row r="318" spans="1:8" x14ac:dyDescent="0.25">
      <c r="A318" s="852" t="s">
        <v>198</v>
      </c>
      <c r="B318" s="853"/>
      <c r="C318" s="198">
        <v>0</v>
      </c>
      <c r="D318" s="225">
        <v>0</v>
      </c>
    </row>
    <row r="319" spans="1:8" ht="13.5" thickBot="1" x14ac:dyDescent="0.3">
      <c r="A319" s="858" t="s">
        <v>17</v>
      </c>
      <c r="B319" s="859"/>
      <c r="C319" s="200">
        <v>0</v>
      </c>
      <c r="D319" s="226">
        <v>0</v>
      </c>
    </row>
    <row r="320" spans="1:8" ht="13.5" thickBot="1" x14ac:dyDescent="0.3">
      <c r="A320" s="856" t="s">
        <v>199</v>
      </c>
      <c r="B320" s="857"/>
      <c r="C320" s="206">
        <f>SUM(C321:C330)</f>
        <v>451</v>
      </c>
      <c r="D320" s="207">
        <f>SUM(D321:D330)</f>
        <v>1697</v>
      </c>
    </row>
    <row r="321" spans="1:5" ht="59.25" customHeight="1" x14ac:dyDescent="0.25">
      <c r="A321" s="765" t="s">
        <v>190</v>
      </c>
      <c r="B321" s="767"/>
      <c r="C321" s="221">
        <v>0</v>
      </c>
      <c r="D321" s="222">
        <v>0</v>
      </c>
    </row>
    <row r="322" spans="1:5" x14ac:dyDescent="0.25">
      <c r="A322" s="847" t="s">
        <v>191</v>
      </c>
      <c r="B322" s="848"/>
      <c r="C322" s="221">
        <v>0</v>
      </c>
      <c r="D322" s="222">
        <v>0</v>
      </c>
    </row>
    <row r="323" spans="1:5" x14ac:dyDescent="0.25">
      <c r="A323" s="849" t="s">
        <v>192</v>
      </c>
      <c r="B323" s="850"/>
      <c r="C323" s="223">
        <v>0</v>
      </c>
      <c r="D323" s="224">
        <v>0</v>
      </c>
    </row>
    <row r="324" spans="1:5" ht="27.75" customHeight="1" x14ac:dyDescent="0.25">
      <c r="A324" s="792" t="s">
        <v>193</v>
      </c>
      <c r="B324" s="851"/>
      <c r="C324" s="223">
        <v>0</v>
      </c>
      <c r="D324" s="224">
        <v>0</v>
      </c>
      <c r="E324" s="227"/>
    </row>
    <row r="325" spans="1:5" ht="24.75" customHeight="1" x14ac:dyDescent="0.25">
      <c r="A325" s="792" t="s">
        <v>194</v>
      </c>
      <c r="B325" s="851"/>
      <c r="C325" s="223">
        <v>0</v>
      </c>
      <c r="D325" s="224">
        <v>0</v>
      </c>
    </row>
    <row r="326" spans="1:5" x14ac:dyDescent="0.25">
      <c r="A326" s="792" t="s">
        <v>195</v>
      </c>
      <c r="B326" s="851"/>
      <c r="C326" s="223">
        <v>0</v>
      </c>
      <c r="D326" s="224">
        <v>0</v>
      </c>
    </row>
    <row r="327" spans="1:5" x14ac:dyDescent="0.25">
      <c r="A327" s="852" t="s">
        <v>196</v>
      </c>
      <c r="B327" s="853"/>
      <c r="C327" s="223">
        <v>0</v>
      </c>
      <c r="D327" s="224">
        <v>0</v>
      </c>
    </row>
    <row r="328" spans="1:5" x14ac:dyDescent="0.25">
      <c r="A328" s="852" t="s">
        <v>200</v>
      </c>
      <c r="B328" s="853"/>
      <c r="C328" s="198">
        <v>0</v>
      </c>
      <c r="D328" s="225">
        <v>0</v>
      </c>
    </row>
    <row r="329" spans="1:5" x14ac:dyDescent="0.25">
      <c r="A329" s="852" t="s">
        <v>198</v>
      </c>
      <c r="B329" s="853"/>
      <c r="C329" s="198">
        <v>0</v>
      </c>
      <c r="D329" s="225">
        <v>0</v>
      </c>
    </row>
    <row r="330" spans="1:5" ht="13.5" thickBot="1" x14ac:dyDescent="0.3">
      <c r="A330" s="863" t="s">
        <v>201</v>
      </c>
      <c r="B330" s="864"/>
      <c r="C330" s="228">
        <v>451</v>
      </c>
      <c r="D330" s="229">
        <v>1697</v>
      </c>
    </row>
    <row r="331" spans="1:5" ht="13.5" thickBot="1" x14ac:dyDescent="0.3">
      <c r="A331" s="865" t="s">
        <v>12</v>
      </c>
      <c r="B331" s="866"/>
      <c r="C331" s="230">
        <f>C309+C320</f>
        <v>451</v>
      </c>
      <c r="D331" s="139">
        <f>D309+D320</f>
        <v>1697</v>
      </c>
    </row>
    <row r="336" spans="1:5" ht="15" x14ac:dyDescent="0.25">
      <c r="A336" s="867" t="s">
        <v>202</v>
      </c>
      <c r="B336" s="867"/>
      <c r="C336" s="867"/>
      <c r="D336" s="730"/>
      <c r="E336" s="730"/>
    </row>
    <row r="337" spans="1:15" ht="13.5" thickBot="1" x14ac:dyDescent="0.25">
      <c r="A337" s="143"/>
      <c r="B337" s="143"/>
      <c r="C337" s="143"/>
      <c r="D337" s="15"/>
    </row>
    <row r="338" spans="1:15" ht="13.5" thickBot="1" x14ac:dyDescent="0.3">
      <c r="A338" s="868" t="s">
        <v>203</v>
      </c>
      <c r="B338" s="869"/>
      <c r="C338" s="231" t="s">
        <v>14</v>
      </c>
      <c r="D338" s="161" t="s">
        <v>108</v>
      </c>
      <c r="G338" s="178"/>
      <c r="H338" s="178"/>
      <c r="I338" s="178"/>
      <c r="J338" s="178"/>
      <c r="K338" s="178"/>
      <c r="L338" s="178"/>
      <c r="M338" s="178"/>
      <c r="N338" s="178"/>
      <c r="O338" s="178"/>
    </row>
    <row r="339" spans="1:15" ht="15" x14ac:dyDescent="0.25">
      <c r="A339" s="870" t="s">
        <v>204</v>
      </c>
      <c r="B339" s="871"/>
      <c r="C339" s="380">
        <f>SUM(C340:C346)</f>
        <v>12414289.559999999</v>
      </c>
      <c r="D339" s="380">
        <f>SUM(D340:D346)</f>
        <v>13679321.369999999</v>
      </c>
      <c r="G339" s="178"/>
      <c r="H339" s="474"/>
      <c r="I339" s="377"/>
      <c r="J339" s="377"/>
      <c r="K339" s="475"/>
      <c r="L339" s="178"/>
      <c r="M339" s="178"/>
      <c r="N339" s="178"/>
      <c r="O339" s="178"/>
    </row>
    <row r="340" spans="1:15" ht="15" x14ac:dyDescent="0.25">
      <c r="A340" s="860" t="s">
        <v>205</v>
      </c>
      <c r="B340" s="861"/>
      <c r="C340" s="381">
        <v>4451630.7699999996</v>
      </c>
      <c r="D340" s="382">
        <v>4484371.0999999996</v>
      </c>
      <c r="G340" s="178"/>
      <c r="H340" s="476"/>
      <c r="I340" s="377"/>
      <c r="J340" s="377"/>
      <c r="K340" s="477"/>
      <c r="L340" s="178"/>
      <c r="M340" s="178"/>
      <c r="N340" s="178"/>
      <c r="O340" s="178"/>
    </row>
    <row r="341" spans="1:15" ht="15" x14ac:dyDescent="0.25">
      <c r="A341" s="860" t="s">
        <v>206</v>
      </c>
      <c r="B341" s="861"/>
      <c r="C341" s="381">
        <v>0</v>
      </c>
      <c r="D341" s="382">
        <v>0</v>
      </c>
      <c r="G341" s="178"/>
      <c r="H341" s="476"/>
      <c r="I341" s="377"/>
      <c r="J341" s="377"/>
      <c r="K341" s="477"/>
      <c r="L341" s="178"/>
      <c r="M341" s="178"/>
      <c r="N341" s="178"/>
      <c r="O341" s="178"/>
    </row>
    <row r="342" spans="1:15" ht="27.75" customHeight="1" x14ac:dyDescent="0.25">
      <c r="A342" s="795" t="s">
        <v>207</v>
      </c>
      <c r="B342" s="862"/>
      <c r="C342" s="381">
        <v>844778.44</v>
      </c>
      <c r="D342" s="382">
        <v>709574.07</v>
      </c>
      <c r="G342" s="178"/>
      <c r="H342" s="478"/>
      <c r="I342" s="479"/>
      <c r="J342" s="479"/>
      <c r="K342" s="477"/>
      <c r="L342" s="178"/>
      <c r="M342" s="178"/>
      <c r="N342" s="178"/>
      <c r="O342" s="178"/>
    </row>
    <row r="343" spans="1:15" ht="15" x14ac:dyDescent="0.25">
      <c r="A343" s="795" t="s">
        <v>208</v>
      </c>
      <c r="B343" s="862"/>
      <c r="C343" s="381">
        <v>0</v>
      </c>
      <c r="D343" s="382">
        <v>0</v>
      </c>
      <c r="G343" s="178"/>
      <c r="H343" s="476"/>
      <c r="I343" s="377"/>
      <c r="J343" s="377"/>
      <c r="K343" s="477"/>
      <c r="L343" s="178"/>
      <c r="M343" s="178"/>
      <c r="N343" s="178"/>
      <c r="O343" s="178"/>
    </row>
    <row r="344" spans="1:15" ht="15" x14ac:dyDescent="0.25">
      <c r="A344" s="795" t="s">
        <v>209</v>
      </c>
      <c r="B344" s="862"/>
      <c r="C344" s="381">
        <v>0</v>
      </c>
      <c r="D344" s="382">
        <v>0</v>
      </c>
      <c r="G344" s="178"/>
      <c r="H344" s="476"/>
      <c r="I344" s="479"/>
      <c r="J344" s="479"/>
      <c r="K344" s="477"/>
      <c r="L344" s="178"/>
      <c r="M344" s="178"/>
      <c r="N344" s="178"/>
      <c r="O344" s="178"/>
    </row>
    <row r="345" spans="1:15" ht="15" x14ac:dyDescent="0.25">
      <c r="A345" s="795" t="s">
        <v>210</v>
      </c>
      <c r="B345" s="862"/>
      <c r="C345" s="381">
        <v>0</v>
      </c>
      <c r="D345" s="382">
        <v>0</v>
      </c>
      <c r="G345" s="178"/>
      <c r="H345" s="476"/>
      <c r="I345" s="377"/>
      <c r="J345" s="377"/>
      <c r="K345" s="477"/>
      <c r="L345" s="178"/>
      <c r="M345" s="178"/>
      <c r="N345" s="178"/>
      <c r="O345" s="178"/>
    </row>
    <row r="346" spans="1:15" ht="15" x14ac:dyDescent="0.25">
      <c r="A346" s="795" t="s">
        <v>138</v>
      </c>
      <c r="B346" s="862"/>
      <c r="C346" s="381">
        <v>7117880.3499999996</v>
      </c>
      <c r="D346" s="382">
        <v>8485376.1999999993</v>
      </c>
      <c r="G346" s="178"/>
      <c r="H346" s="476"/>
      <c r="I346" s="377"/>
      <c r="J346" s="377"/>
      <c r="K346" s="477"/>
      <c r="L346" s="178"/>
      <c r="M346" s="178"/>
      <c r="N346" s="178"/>
      <c r="O346" s="178"/>
    </row>
    <row r="347" spans="1:15" ht="15" x14ac:dyDescent="0.25">
      <c r="A347" s="875" t="s">
        <v>211</v>
      </c>
      <c r="B347" s="876"/>
      <c r="C347" s="380">
        <f>C348+C349+C351</f>
        <v>0</v>
      </c>
      <c r="D347" s="383">
        <f>D348+D349+D351</f>
        <v>0</v>
      </c>
      <c r="G347" s="178"/>
      <c r="H347" s="476"/>
      <c r="I347" s="378"/>
      <c r="J347" s="378"/>
      <c r="K347" s="477"/>
      <c r="L347" s="178"/>
      <c r="M347" s="178"/>
      <c r="N347" s="178"/>
      <c r="O347" s="178"/>
    </row>
    <row r="348" spans="1:15" x14ac:dyDescent="0.25">
      <c r="A348" s="852" t="s">
        <v>212</v>
      </c>
      <c r="B348" s="853"/>
      <c r="C348" s="384">
        <v>0</v>
      </c>
      <c r="D348" s="385">
        <v>0</v>
      </c>
      <c r="G348" s="178"/>
      <c r="H348" s="178"/>
      <c r="I348" s="178"/>
      <c r="J348" s="178"/>
      <c r="K348" s="178"/>
      <c r="L348" s="178"/>
      <c r="M348" s="178"/>
      <c r="N348" s="178"/>
      <c r="O348" s="178"/>
    </row>
    <row r="349" spans="1:15" x14ac:dyDescent="0.25">
      <c r="A349" s="852" t="s">
        <v>213</v>
      </c>
      <c r="B349" s="853"/>
      <c r="C349" s="225">
        <v>0</v>
      </c>
      <c r="D349" s="234">
        <v>0</v>
      </c>
      <c r="G349" s="178"/>
      <c r="H349" s="668"/>
      <c r="I349" s="668"/>
      <c r="J349" s="668"/>
      <c r="K349" s="668"/>
      <c r="L349" s="178"/>
      <c r="M349" s="178"/>
      <c r="N349" s="178"/>
      <c r="O349" s="178"/>
    </row>
    <row r="350" spans="1:15" x14ac:dyDescent="0.25">
      <c r="A350" s="877" t="s">
        <v>214</v>
      </c>
      <c r="B350" s="878"/>
      <c r="C350" s="225">
        <v>0</v>
      </c>
      <c r="D350" s="234">
        <v>0</v>
      </c>
      <c r="G350" s="178"/>
      <c r="H350" s="178"/>
      <c r="I350" s="178"/>
      <c r="J350" s="480"/>
      <c r="K350" s="178"/>
      <c r="L350" s="178"/>
      <c r="M350" s="178"/>
      <c r="N350" s="178"/>
      <c r="O350" s="178"/>
    </row>
    <row r="351" spans="1:15" ht="13.5" thickBot="1" x14ac:dyDescent="0.3">
      <c r="A351" s="879" t="s">
        <v>138</v>
      </c>
      <c r="B351" s="880"/>
      <c r="C351" s="225">
        <v>0</v>
      </c>
      <c r="D351" s="234">
        <v>0</v>
      </c>
      <c r="G351" s="178"/>
      <c r="H351" s="178"/>
      <c r="I351" s="178"/>
      <c r="J351" s="480"/>
      <c r="K351" s="178"/>
      <c r="L351" s="178"/>
      <c r="M351" s="178"/>
      <c r="N351" s="178"/>
      <c r="O351" s="178"/>
    </row>
    <row r="352" spans="1:15" ht="13.5" thickBot="1" x14ac:dyDescent="0.3">
      <c r="A352" s="865" t="s">
        <v>12</v>
      </c>
      <c r="B352" s="866"/>
      <c r="C352" s="235">
        <f>C339+C347</f>
        <v>12414289.559999999</v>
      </c>
      <c r="D352" s="235">
        <f>D339+D347</f>
        <v>13679321.369999999</v>
      </c>
      <c r="G352" s="178"/>
      <c r="H352" s="178"/>
      <c r="I352" s="178"/>
      <c r="J352" s="480"/>
      <c r="K352" s="178"/>
      <c r="L352" s="178"/>
      <c r="M352" s="178"/>
      <c r="N352" s="178"/>
      <c r="O352" s="178"/>
    </row>
    <row r="353" spans="1:15" x14ac:dyDescent="0.25">
      <c r="G353" s="178"/>
      <c r="H353" s="178"/>
      <c r="I353" s="178"/>
      <c r="J353" s="481"/>
      <c r="K353" s="178"/>
      <c r="L353" s="178"/>
      <c r="M353" s="178"/>
      <c r="N353" s="178"/>
      <c r="O353" s="178"/>
    </row>
    <row r="354" spans="1:15" x14ac:dyDescent="0.25">
      <c r="G354" s="178"/>
      <c r="H354" s="451"/>
      <c r="I354" s="451"/>
      <c r="J354" s="451"/>
      <c r="K354" s="451"/>
      <c r="L354" s="178"/>
      <c r="M354" s="178"/>
      <c r="N354" s="178"/>
      <c r="O354" s="178"/>
    </row>
    <row r="355" spans="1:15" ht="26.25" customHeight="1" x14ac:dyDescent="0.25">
      <c r="A355" s="813" t="s">
        <v>215</v>
      </c>
      <c r="B355" s="872"/>
      <c r="C355" s="872"/>
      <c r="D355" s="872"/>
      <c r="G355" s="178"/>
      <c r="H355" s="178"/>
      <c r="I355" s="178"/>
      <c r="J355" s="463"/>
      <c r="K355" s="178"/>
      <c r="L355" s="178"/>
      <c r="M355" s="178"/>
      <c r="N355" s="178"/>
      <c r="O355" s="178"/>
    </row>
    <row r="356" spans="1:15" ht="13.5" thickBot="1" x14ac:dyDescent="0.3">
      <c r="B356" s="194"/>
      <c r="G356" s="178"/>
      <c r="H356" s="178"/>
      <c r="I356" s="178"/>
      <c r="J356" s="463"/>
      <c r="K356" s="178"/>
      <c r="L356" s="178"/>
      <c r="M356" s="178"/>
      <c r="N356" s="178"/>
      <c r="O356" s="178"/>
    </row>
    <row r="357" spans="1:15" ht="13.5" thickBot="1" x14ac:dyDescent="0.3">
      <c r="A357" s="873"/>
      <c r="B357" s="874"/>
      <c r="C357" s="236" t="s">
        <v>104</v>
      </c>
      <c r="D357" s="171" t="s">
        <v>21</v>
      </c>
      <c r="G357" s="178"/>
      <c r="H357" s="178"/>
      <c r="I357" s="178"/>
      <c r="J357" s="463"/>
      <c r="K357" s="178"/>
      <c r="L357" s="178"/>
      <c r="M357" s="178"/>
      <c r="N357" s="178"/>
      <c r="O357" s="178"/>
    </row>
    <row r="358" spans="1:15" ht="13.5" thickBot="1" x14ac:dyDescent="0.3">
      <c r="A358" s="827" t="s">
        <v>216</v>
      </c>
      <c r="B358" s="828"/>
      <c r="C358" s="198">
        <v>3439606.48</v>
      </c>
      <c r="D358" s="166">
        <v>11070757.060000001</v>
      </c>
      <c r="M358" s="193"/>
    </row>
    <row r="359" spans="1:15" ht="13.5" thickBot="1" x14ac:dyDescent="0.3">
      <c r="A359" s="856" t="s">
        <v>99</v>
      </c>
      <c r="B359" s="857"/>
      <c r="C359" s="207">
        <f>SUM(C358:C358)</f>
        <v>3439606.48</v>
      </c>
      <c r="D359" s="207">
        <f>SUM(D358:D358)</f>
        <v>11070757.060000001</v>
      </c>
      <c r="M359" s="193"/>
    </row>
    <row r="360" spans="1:15" x14ac:dyDescent="0.25">
      <c r="M360" s="193"/>
    </row>
    <row r="362" spans="1:15" ht="14.45" customHeight="1" x14ac:dyDescent="0.25">
      <c r="A362" s="813" t="s">
        <v>217</v>
      </c>
      <c r="B362" s="813"/>
      <c r="C362" s="813"/>
      <c r="D362" s="813"/>
      <c r="E362" s="813"/>
    </row>
    <row r="363" spans="1:15" ht="13.5" thickBot="1" x14ac:dyDescent="0.25">
      <c r="E363" s="15"/>
    </row>
    <row r="364" spans="1:15" ht="26.25" thickBot="1" x14ac:dyDescent="0.25">
      <c r="A364" s="825" t="s">
        <v>32</v>
      </c>
      <c r="B364" s="834"/>
      <c r="C364" s="93" t="s">
        <v>218</v>
      </c>
      <c r="D364" s="93" t="s">
        <v>219</v>
      </c>
      <c r="E364" s="15"/>
      <c r="G364" s="350"/>
    </row>
    <row r="365" spans="1:15" ht="28.5" customHeight="1" thickBot="1" x14ac:dyDescent="0.25">
      <c r="A365" s="890" t="s">
        <v>220</v>
      </c>
      <c r="B365" s="891"/>
      <c r="C365" s="237">
        <v>618389.41</v>
      </c>
      <c r="D365" s="400">
        <v>790951.37</v>
      </c>
      <c r="E365" s="15"/>
    </row>
    <row r="366" spans="1:15" x14ac:dyDescent="0.2">
      <c r="A366" s="15"/>
      <c r="B366" s="15"/>
      <c r="C366" s="15"/>
      <c r="D366" s="15"/>
      <c r="E366" s="15"/>
    </row>
    <row r="367" spans="1:15" ht="29.25" customHeight="1" x14ac:dyDescent="0.2">
      <c r="A367" s="892" t="s">
        <v>221</v>
      </c>
      <c r="B367" s="892"/>
      <c r="C367" s="892"/>
      <c r="D367" s="893"/>
      <c r="E367" s="893"/>
    </row>
    <row r="372" spans="1:9" ht="15" x14ac:dyDescent="0.25">
      <c r="A372" s="894" t="s">
        <v>222</v>
      </c>
      <c r="B372" s="894"/>
      <c r="C372" s="894"/>
      <c r="D372" s="894"/>
      <c r="E372" s="894"/>
      <c r="F372" s="894"/>
      <c r="G372" s="894"/>
      <c r="H372" s="894"/>
      <c r="I372" s="894"/>
    </row>
    <row r="374" spans="1:9" ht="15" x14ac:dyDescent="0.25">
      <c r="A374" s="894" t="s">
        <v>223</v>
      </c>
      <c r="B374" s="894"/>
      <c r="C374" s="894"/>
      <c r="D374" s="894"/>
      <c r="E374" s="894"/>
      <c r="F374" s="894"/>
      <c r="G374" s="894"/>
      <c r="H374" s="894"/>
      <c r="I374" s="894"/>
    </row>
    <row r="375" spans="1:9" ht="13.5" thickBot="1" x14ac:dyDescent="0.3">
      <c r="A375" s="238"/>
      <c r="B375" s="238"/>
      <c r="C375" s="238"/>
      <c r="D375" s="238"/>
      <c r="E375" s="238"/>
      <c r="F375" s="238"/>
      <c r="G375" s="238"/>
      <c r="H375" s="238"/>
      <c r="I375" s="239"/>
    </row>
    <row r="376" spans="1:9" ht="13.5" thickBot="1" x14ac:dyDescent="0.3">
      <c r="A376" s="758" t="s">
        <v>224</v>
      </c>
      <c r="B376" s="790" t="s">
        <v>225</v>
      </c>
      <c r="C376" s="895"/>
      <c r="D376" s="883"/>
      <c r="E376" s="146" t="s">
        <v>59</v>
      </c>
      <c r="F376" s="790" t="s">
        <v>226</v>
      </c>
      <c r="G376" s="895"/>
      <c r="H376" s="883"/>
      <c r="I376" s="240" t="s">
        <v>84</v>
      </c>
    </row>
    <row r="377" spans="1:9" ht="39" thickBot="1" x14ac:dyDescent="0.3">
      <c r="A377" s="759"/>
      <c r="B377" s="241" t="s">
        <v>227</v>
      </c>
      <c r="C377" s="242" t="s">
        <v>228</v>
      </c>
      <c r="D377" s="243" t="s">
        <v>63</v>
      </c>
      <c r="E377" s="244" t="s">
        <v>229</v>
      </c>
      <c r="F377" s="241" t="s">
        <v>227</v>
      </c>
      <c r="G377" s="242" t="s">
        <v>230</v>
      </c>
      <c r="H377" s="243" t="s">
        <v>231</v>
      </c>
      <c r="I377" s="245"/>
    </row>
    <row r="378" spans="1:9" ht="26.25" thickBot="1" x14ac:dyDescent="0.3">
      <c r="A378" s="246" t="s">
        <v>232</v>
      </c>
      <c r="B378" s="247">
        <v>0</v>
      </c>
      <c r="C378" s="248">
        <v>0</v>
      </c>
      <c r="D378" s="249">
        <v>0</v>
      </c>
      <c r="E378" s="210">
        <v>0</v>
      </c>
      <c r="F378" s="247">
        <v>0</v>
      </c>
      <c r="G378" s="250">
        <v>0</v>
      </c>
      <c r="H378" s="249">
        <v>0</v>
      </c>
      <c r="I378" s="210">
        <f>SUM(B378:H378)</f>
        <v>0</v>
      </c>
    </row>
    <row r="379" spans="1:9" ht="13.5" thickBot="1" x14ac:dyDescent="0.3">
      <c r="A379" s="251" t="s">
        <v>25</v>
      </c>
      <c r="B379" s="252">
        <f t="shared" ref="B379:I379" si="13">SUM(B380:B382)</f>
        <v>0</v>
      </c>
      <c r="C379" s="253">
        <f t="shared" si="13"/>
        <v>0</v>
      </c>
      <c r="D379" s="254">
        <f t="shared" si="13"/>
        <v>0</v>
      </c>
      <c r="E379" s="251">
        <f t="shared" si="13"/>
        <v>0</v>
      </c>
      <c r="F379" s="252">
        <f t="shared" si="13"/>
        <v>0</v>
      </c>
      <c r="G379" s="252">
        <v>0</v>
      </c>
      <c r="H379" s="251">
        <f t="shared" si="13"/>
        <v>0</v>
      </c>
      <c r="I379" s="251">
        <f t="shared" si="13"/>
        <v>0</v>
      </c>
    </row>
    <row r="380" spans="1:9" x14ac:dyDescent="0.25">
      <c r="A380" s="255" t="s">
        <v>233</v>
      </c>
      <c r="B380" s="256">
        <v>0</v>
      </c>
      <c r="C380" s="257">
        <v>0</v>
      </c>
      <c r="D380" s="258">
        <v>0</v>
      </c>
      <c r="E380" s="259">
        <v>0</v>
      </c>
      <c r="F380" s="256">
        <v>0</v>
      </c>
      <c r="G380" s="260">
        <v>0</v>
      </c>
      <c r="H380" s="258">
        <v>0</v>
      </c>
      <c r="I380" s="261">
        <f>SUM(B380:H380)</f>
        <v>0</v>
      </c>
    </row>
    <row r="381" spans="1:9" x14ac:dyDescent="0.25">
      <c r="A381" s="262" t="s">
        <v>234</v>
      </c>
      <c r="B381" s="263">
        <v>0</v>
      </c>
      <c r="C381" s="151">
        <v>0</v>
      </c>
      <c r="D381" s="264">
        <v>0</v>
      </c>
      <c r="E381" s="265">
        <v>0</v>
      </c>
      <c r="F381" s="263">
        <v>0</v>
      </c>
      <c r="G381" s="266">
        <v>0</v>
      </c>
      <c r="H381" s="264">
        <v>0</v>
      </c>
      <c r="I381" s="261">
        <f>SUM(B381:H381)</f>
        <v>0</v>
      </c>
    </row>
    <row r="382" spans="1:9" ht="13.5" thickBot="1" x14ac:dyDescent="0.3">
      <c r="A382" s="267" t="s">
        <v>235</v>
      </c>
      <c r="B382" s="263">
        <v>0</v>
      </c>
      <c r="C382" s="151">
        <v>0</v>
      </c>
      <c r="D382" s="264">
        <v>0</v>
      </c>
      <c r="E382" s="265">
        <v>0</v>
      </c>
      <c r="F382" s="263">
        <v>0</v>
      </c>
      <c r="G382" s="266">
        <v>0</v>
      </c>
      <c r="H382" s="264">
        <v>0</v>
      </c>
      <c r="I382" s="261">
        <f>SUM(B382:H382)</f>
        <v>0</v>
      </c>
    </row>
    <row r="383" spans="1:9" ht="13.5" thickBot="1" x14ac:dyDescent="0.3">
      <c r="A383" s="251" t="s">
        <v>26</v>
      </c>
      <c r="B383" s="247">
        <f t="shared" ref="B383:I383" si="14">SUM(B384:B387)</f>
        <v>0</v>
      </c>
      <c r="C383" s="248">
        <f t="shared" si="14"/>
        <v>0</v>
      </c>
      <c r="D383" s="250">
        <f t="shared" si="14"/>
        <v>0</v>
      </c>
      <c r="E383" s="210">
        <f t="shared" si="14"/>
        <v>0</v>
      </c>
      <c r="F383" s="247">
        <f t="shared" si="14"/>
        <v>0</v>
      </c>
      <c r="G383" s="247">
        <f t="shared" si="14"/>
        <v>0</v>
      </c>
      <c r="H383" s="210">
        <f t="shared" si="14"/>
        <v>0</v>
      </c>
      <c r="I383" s="210">
        <f t="shared" si="14"/>
        <v>0</v>
      </c>
    </row>
    <row r="384" spans="1:9" ht="13.5" customHeight="1" x14ac:dyDescent="0.25">
      <c r="A384" s="268" t="s">
        <v>236</v>
      </c>
      <c r="B384" s="263">
        <v>0</v>
      </c>
      <c r="C384" s="151">
        <v>0</v>
      </c>
      <c r="D384" s="264">
        <v>0</v>
      </c>
      <c r="E384" s="265">
        <v>0</v>
      </c>
      <c r="F384" s="263">
        <v>0</v>
      </c>
      <c r="G384" s="266">
        <v>0</v>
      </c>
      <c r="H384" s="264">
        <v>0</v>
      </c>
      <c r="I384" s="261">
        <f>SUM(B384:H384)</f>
        <v>0</v>
      </c>
    </row>
    <row r="385" spans="1:10" x14ac:dyDescent="0.25">
      <c r="A385" s="268" t="s">
        <v>237</v>
      </c>
      <c r="B385" s="263">
        <v>0</v>
      </c>
      <c r="C385" s="151">
        <v>0</v>
      </c>
      <c r="D385" s="264">
        <v>0</v>
      </c>
      <c r="E385" s="265">
        <v>0</v>
      </c>
      <c r="F385" s="263">
        <v>0</v>
      </c>
      <c r="G385" s="266">
        <v>0</v>
      </c>
      <c r="H385" s="264">
        <v>0</v>
      </c>
      <c r="I385" s="261">
        <f>SUM(B385:H385)</f>
        <v>0</v>
      </c>
    </row>
    <row r="386" spans="1:10" x14ac:dyDescent="0.25">
      <c r="A386" s="268" t="s">
        <v>238</v>
      </c>
      <c r="B386" s="263">
        <v>0</v>
      </c>
      <c r="C386" s="151">
        <v>0</v>
      </c>
      <c r="D386" s="264">
        <v>0</v>
      </c>
      <c r="E386" s="265">
        <v>0</v>
      </c>
      <c r="F386" s="263">
        <v>0</v>
      </c>
      <c r="G386" s="266">
        <v>0</v>
      </c>
      <c r="H386" s="264">
        <v>0</v>
      </c>
      <c r="I386" s="261">
        <f>SUM(B386:H386)</f>
        <v>0</v>
      </c>
    </row>
    <row r="387" spans="1:10" ht="13.5" thickBot="1" x14ac:dyDescent="0.3">
      <c r="A387" s="269" t="s">
        <v>239</v>
      </c>
      <c r="B387" s="263">
        <v>0</v>
      </c>
      <c r="C387" s="151">
        <v>0</v>
      </c>
      <c r="D387" s="264">
        <v>0</v>
      </c>
      <c r="E387" s="265">
        <v>0</v>
      </c>
      <c r="F387" s="263">
        <v>0</v>
      </c>
      <c r="G387" s="266">
        <v>0</v>
      </c>
      <c r="H387" s="264">
        <v>0</v>
      </c>
      <c r="I387" s="261">
        <f>SUM(B387:H387)</f>
        <v>0</v>
      </c>
    </row>
    <row r="388" spans="1:10" ht="26.25" customHeight="1" thickBot="1" x14ac:dyDescent="0.3">
      <c r="A388" s="270" t="s">
        <v>240</v>
      </c>
      <c r="B388" s="271">
        <f t="shared" ref="B388:I388" si="15">B378+B379-B383</f>
        <v>0</v>
      </c>
      <c r="C388" s="271">
        <f t="shared" si="15"/>
        <v>0</v>
      </c>
      <c r="D388" s="271">
        <f t="shared" si="15"/>
        <v>0</v>
      </c>
      <c r="E388" s="272">
        <f t="shared" si="15"/>
        <v>0</v>
      </c>
      <c r="F388" s="271">
        <f t="shared" si="15"/>
        <v>0</v>
      </c>
      <c r="G388" s="271">
        <f t="shared" si="15"/>
        <v>0</v>
      </c>
      <c r="H388" s="272">
        <f t="shared" si="15"/>
        <v>0</v>
      </c>
      <c r="I388" s="272">
        <f t="shared" si="15"/>
        <v>0</v>
      </c>
    </row>
    <row r="389" spans="1:10" ht="40.5" customHeight="1" thickBot="1" x14ac:dyDescent="0.3">
      <c r="A389" s="246" t="s">
        <v>241</v>
      </c>
      <c r="B389" s="273">
        <v>0</v>
      </c>
      <c r="C389" s="274">
        <v>0</v>
      </c>
      <c r="D389" s="275">
        <v>0</v>
      </c>
      <c r="E389" s="276">
        <v>0</v>
      </c>
      <c r="F389" s="273">
        <v>0</v>
      </c>
      <c r="G389" s="277">
        <v>0</v>
      </c>
      <c r="H389" s="275">
        <v>0</v>
      </c>
      <c r="I389" s="276">
        <f>SUM(B389:H389)</f>
        <v>0</v>
      </c>
    </row>
    <row r="390" spans="1:10" x14ac:dyDescent="0.25">
      <c r="A390" s="278" t="s">
        <v>25</v>
      </c>
      <c r="B390" s="279">
        <v>0</v>
      </c>
      <c r="C390" s="280">
        <v>0</v>
      </c>
      <c r="D390" s="281">
        <v>0</v>
      </c>
      <c r="E390" s="282">
        <v>0</v>
      </c>
      <c r="F390" s="279">
        <v>0</v>
      </c>
      <c r="G390" s="283">
        <v>0</v>
      </c>
      <c r="H390" s="281">
        <v>0</v>
      </c>
      <c r="I390" s="282">
        <f>SUM(B390:H390)</f>
        <v>0</v>
      </c>
    </row>
    <row r="391" spans="1:10" ht="13.5" thickBot="1" x14ac:dyDescent="0.3">
      <c r="A391" s="284" t="s">
        <v>26</v>
      </c>
      <c r="B391" s="285">
        <v>0</v>
      </c>
      <c r="C391" s="286">
        <v>0</v>
      </c>
      <c r="D391" s="287">
        <v>0</v>
      </c>
      <c r="E391" s="288">
        <v>0</v>
      </c>
      <c r="F391" s="285">
        <v>0</v>
      </c>
      <c r="G391" s="289">
        <v>0</v>
      </c>
      <c r="H391" s="287">
        <v>0</v>
      </c>
      <c r="I391" s="288">
        <f>SUM(B391:H391)</f>
        <v>0</v>
      </c>
    </row>
    <row r="392" spans="1:10" ht="41.25" customHeight="1" thickBot="1" x14ac:dyDescent="0.3">
      <c r="A392" s="290" t="s">
        <v>242</v>
      </c>
      <c r="B392" s="273">
        <f>B389+B390-B391</f>
        <v>0</v>
      </c>
      <c r="C392" s="274">
        <f t="shared" ref="C392:I392" si="16">C389+C390-C391</f>
        <v>0</v>
      </c>
      <c r="D392" s="275">
        <f t="shared" si="16"/>
        <v>0</v>
      </c>
      <c r="E392" s="276">
        <f t="shared" si="16"/>
        <v>0</v>
      </c>
      <c r="F392" s="273">
        <f t="shared" si="16"/>
        <v>0</v>
      </c>
      <c r="G392" s="277">
        <f t="shared" si="16"/>
        <v>0</v>
      </c>
      <c r="H392" s="275">
        <f t="shared" si="16"/>
        <v>0</v>
      </c>
      <c r="I392" s="276">
        <f t="shared" si="16"/>
        <v>0</v>
      </c>
    </row>
    <row r="393" spans="1:10" ht="26.25" customHeight="1" thickBot="1" x14ac:dyDescent="0.3">
      <c r="A393" s="24" t="s">
        <v>243</v>
      </c>
      <c r="B393" s="169">
        <f t="shared" ref="B393:I393" si="17">B378-B389</f>
        <v>0</v>
      </c>
      <c r="C393" s="169">
        <f t="shared" si="17"/>
        <v>0</v>
      </c>
      <c r="D393" s="169">
        <f t="shared" si="17"/>
        <v>0</v>
      </c>
      <c r="E393" s="169">
        <f t="shared" si="17"/>
        <v>0</v>
      </c>
      <c r="F393" s="169">
        <f t="shared" si="17"/>
        <v>0</v>
      </c>
      <c r="G393" s="169">
        <f t="shared" si="17"/>
        <v>0</v>
      </c>
      <c r="H393" s="169">
        <f t="shared" si="17"/>
        <v>0</v>
      </c>
      <c r="I393" s="169">
        <f t="shared" si="17"/>
        <v>0</v>
      </c>
    </row>
    <row r="394" spans="1:10" ht="26.25" customHeight="1" thickBot="1" x14ac:dyDescent="0.3">
      <c r="A394" s="291" t="s">
        <v>244</v>
      </c>
      <c r="B394" s="169">
        <f>B388-B392</f>
        <v>0</v>
      </c>
      <c r="C394" s="169">
        <f t="shared" ref="C394:I394" si="18">C388-C392</f>
        <v>0</v>
      </c>
      <c r="D394" s="169">
        <f t="shared" si="18"/>
        <v>0</v>
      </c>
      <c r="E394" s="169">
        <f t="shared" si="18"/>
        <v>0</v>
      </c>
      <c r="F394" s="169">
        <f t="shared" si="18"/>
        <v>0</v>
      </c>
      <c r="G394" s="169">
        <f t="shared" si="18"/>
        <v>0</v>
      </c>
      <c r="H394" s="169">
        <f t="shared" si="18"/>
        <v>0</v>
      </c>
      <c r="I394" s="169">
        <f t="shared" si="18"/>
        <v>0</v>
      </c>
      <c r="J394" s="350"/>
    </row>
    <row r="395" spans="1:10" ht="26.25" customHeight="1" x14ac:dyDescent="0.25">
      <c r="A395" s="292"/>
      <c r="B395" s="293"/>
      <c r="C395" s="293"/>
      <c r="D395" s="293"/>
      <c r="E395" s="293"/>
      <c r="F395" s="293"/>
      <c r="G395" s="293"/>
      <c r="H395" s="293"/>
      <c r="I395" s="293"/>
    </row>
    <row r="397" spans="1:10" ht="15" x14ac:dyDescent="0.25">
      <c r="A397" s="881" t="s">
        <v>245</v>
      </c>
      <c r="B397" s="882"/>
      <c r="C397" s="882"/>
      <c r="D397" s="350"/>
      <c r="E397" s="350"/>
    </row>
    <row r="398" spans="1:10" ht="13.5" thickBot="1" x14ac:dyDescent="0.3">
      <c r="A398" s="401"/>
      <c r="B398" s="402"/>
      <c r="C398" s="402"/>
      <c r="D398" s="350"/>
      <c r="E398" s="403"/>
      <c r="F398" s="294"/>
      <c r="G398" s="294"/>
      <c r="H398" s="294"/>
      <c r="I398" s="294"/>
    </row>
    <row r="399" spans="1:10" ht="13.5" thickBot="1" x14ac:dyDescent="0.3">
      <c r="A399" s="790" t="s">
        <v>103</v>
      </c>
      <c r="B399" s="883"/>
      <c r="C399" s="295" t="s">
        <v>14</v>
      </c>
      <c r="D399" s="398" t="s">
        <v>108</v>
      </c>
      <c r="E399" s="350"/>
    </row>
    <row r="400" spans="1:10" x14ac:dyDescent="0.25">
      <c r="A400" s="884" t="s">
        <v>246</v>
      </c>
      <c r="B400" s="885"/>
      <c r="C400" s="576">
        <v>0</v>
      </c>
      <c r="D400" s="576">
        <v>0</v>
      </c>
      <c r="E400" s="404"/>
      <c r="F400" s="296"/>
      <c r="G400" s="296"/>
      <c r="H400" s="296"/>
      <c r="I400" s="296"/>
    </row>
    <row r="401" spans="1:9" x14ac:dyDescent="0.25">
      <c r="A401" s="886" t="s">
        <v>247</v>
      </c>
      <c r="B401" s="887"/>
      <c r="C401" s="431">
        <v>0</v>
      </c>
      <c r="D401" s="431">
        <v>0</v>
      </c>
      <c r="E401" s="405"/>
      <c r="F401" s="297"/>
      <c r="G401" s="297"/>
      <c r="H401" s="297"/>
      <c r="I401" s="297"/>
    </row>
    <row r="402" spans="1:9" x14ac:dyDescent="0.25">
      <c r="A402" s="886" t="s">
        <v>248</v>
      </c>
      <c r="B402" s="887"/>
      <c r="C402" s="431">
        <v>0</v>
      </c>
      <c r="D402" s="431">
        <v>0</v>
      </c>
      <c r="E402" s="406"/>
      <c r="F402" s="298"/>
      <c r="G402" s="298"/>
      <c r="H402" s="298"/>
      <c r="I402" s="298"/>
    </row>
    <row r="403" spans="1:9" x14ac:dyDescent="0.25">
      <c r="A403" s="888" t="s">
        <v>249</v>
      </c>
      <c r="B403" s="889"/>
      <c r="C403" s="432">
        <f>C404+C407+C408+C409+C410</f>
        <v>7856057.2599999998</v>
      </c>
      <c r="D403" s="432">
        <f>D404+D407+D408+D409+D410</f>
        <v>6240178.8300000001</v>
      </c>
      <c r="E403" s="350"/>
    </row>
    <row r="404" spans="1:9" ht="27" customHeight="1" x14ac:dyDescent="0.25">
      <c r="A404" s="908" t="s">
        <v>250</v>
      </c>
      <c r="B404" s="909"/>
      <c r="C404" s="433">
        <f>C405-C406</f>
        <v>0</v>
      </c>
      <c r="D404" s="433">
        <f>D405-D406</f>
        <v>0</v>
      </c>
      <c r="E404" s="350"/>
    </row>
    <row r="405" spans="1:9" x14ac:dyDescent="0.25">
      <c r="A405" s="910" t="s">
        <v>251</v>
      </c>
      <c r="B405" s="911"/>
      <c r="C405" s="433">
        <v>20746362.539999999</v>
      </c>
      <c r="D405" s="433">
        <v>20849527.75</v>
      </c>
      <c r="E405" s="350"/>
    </row>
    <row r="406" spans="1:9" ht="39.75" customHeight="1" x14ac:dyDescent="0.25">
      <c r="A406" s="910" t="s">
        <v>252</v>
      </c>
      <c r="B406" s="911"/>
      <c r="C406" s="433">
        <v>20746362.539999999</v>
      </c>
      <c r="D406" s="433">
        <v>20849527.75</v>
      </c>
      <c r="E406" s="350"/>
    </row>
    <row r="407" spans="1:9" x14ac:dyDescent="0.25">
      <c r="A407" s="896" t="s">
        <v>253</v>
      </c>
      <c r="B407" s="897"/>
      <c r="C407" s="434">
        <v>148011</v>
      </c>
      <c r="D407" s="434">
        <v>204710</v>
      </c>
      <c r="E407" s="350"/>
    </row>
    <row r="408" spans="1:9" x14ac:dyDescent="0.25">
      <c r="A408" s="896" t="s">
        <v>254</v>
      </c>
      <c r="B408" s="897"/>
      <c r="C408" s="434">
        <v>3936004.05</v>
      </c>
      <c r="D408" s="434">
        <v>2620108.38</v>
      </c>
      <c r="E408" s="350"/>
    </row>
    <row r="409" spans="1:9" x14ac:dyDescent="0.25">
      <c r="A409" s="896" t="s">
        <v>255</v>
      </c>
      <c r="B409" s="897"/>
      <c r="C409" s="434">
        <v>0</v>
      </c>
      <c r="D409" s="434">
        <v>0</v>
      </c>
      <c r="E409" s="350"/>
    </row>
    <row r="410" spans="1:9" x14ac:dyDescent="0.25">
      <c r="A410" s="896" t="s">
        <v>256</v>
      </c>
      <c r="B410" s="897"/>
      <c r="C410" s="434">
        <v>3772042.21</v>
      </c>
      <c r="D410" s="434">
        <v>3415360.45</v>
      </c>
      <c r="E410" s="350"/>
    </row>
    <row r="411" spans="1:9" ht="24.75" customHeight="1" thickBot="1" x14ac:dyDescent="0.3">
      <c r="A411" s="898" t="s">
        <v>257</v>
      </c>
      <c r="B411" s="899"/>
      <c r="C411" s="431">
        <v>0</v>
      </c>
      <c r="D411" s="431">
        <v>0</v>
      </c>
      <c r="E411" s="350"/>
    </row>
    <row r="412" spans="1:9" ht="13.5" thickBot="1" x14ac:dyDescent="0.3">
      <c r="A412" s="900" t="s">
        <v>99</v>
      </c>
      <c r="B412" s="901"/>
      <c r="C412" s="435">
        <f>SUM(C400+C401+C402+C403+C411)</f>
        <v>7856057.2599999998</v>
      </c>
      <c r="D412" s="435">
        <f>SUM(D400+D401+D402+D403+D411)</f>
        <v>6240178.8300000001</v>
      </c>
      <c r="E412" s="350"/>
    </row>
    <row r="413" spans="1:9" x14ac:dyDescent="0.25">
      <c r="A413" s="350"/>
      <c r="B413" s="350"/>
      <c r="C413" s="350"/>
      <c r="D413" s="350"/>
      <c r="E413" s="350"/>
    </row>
    <row r="415" spans="1:9" ht="15" x14ac:dyDescent="0.25">
      <c r="A415" s="299" t="s">
        <v>258</v>
      </c>
      <c r="B415" s="294"/>
      <c r="C415" s="294"/>
      <c r="D415" s="294"/>
    </row>
    <row r="416" spans="1:9" ht="13.5" thickBot="1" x14ac:dyDescent="0.3"/>
    <row r="417" spans="1:4" ht="13.5" thickBot="1" x14ac:dyDescent="0.3">
      <c r="A417" s="300" t="s">
        <v>259</v>
      </c>
      <c r="B417" s="301"/>
      <c r="C417" s="301"/>
      <c r="D417" s="302"/>
    </row>
    <row r="418" spans="1:4" ht="13.5" thickBot="1" x14ac:dyDescent="0.3">
      <c r="A418" s="902" t="s">
        <v>14</v>
      </c>
      <c r="B418" s="903"/>
      <c r="C418" s="904" t="s">
        <v>108</v>
      </c>
      <c r="D418" s="905"/>
    </row>
    <row r="419" spans="1:4" ht="13.5" thickBot="1" x14ac:dyDescent="0.3">
      <c r="A419" s="906">
        <v>0</v>
      </c>
      <c r="B419" s="907"/>
      <c r="C419" s="906">
        <v>0</v>
      </c>
      <c r="D419" s="907"/>
    </row>
    <row r="422" spans="1:4" ht="15" x14ac:dyDescent="0.25">
      <c r="A422" s="921" t="s">
        <v>260</v>
      </c>
      <c r="B422" s="921"/>
      <c r="C422" s="921"/>
      <c r="D422" s="815"/>
    </row>
    <row r="423" spans="1:4" ht="14.25" customHeight="1" x14ac:dyDescent="0.25">
      <c r="A423" s="922" t="s">
        <v>261</v>
      </c>
      <c r="B423" s="922"/>
      <c r="C423" s="922"/>
    </row>
    <row r="424" spans="1:4" ht="13.5" thickBot="1" x14ac:dyDescent="0.3">
      <c r="A424" s="303"/>
      <c r="B424" s="304"/>
      <c r="C424" s="304"/>
    </row>
    <row r="425" spans="1:4" ht="13.5" thickBot="1" x14ac:dyDescent="0.3">
      <c r="A425" s="823" t="s">
        <v>48</v>
      </c>
      <c r="B425" s="923"/>
      <c r="C425" s="96" t="s">
        <v>262</v>
      </c>
      <c r="D425" s="96" t="s">
        <v>263</v>
      </c>
    </row>
    <row r="426" spans="1:4" ht="28.15" customHeight="1" x14ac:dyDescent="0.25">
      <c r="A426" s="924" t="s">
        <v>264</v>
      </c>
      <c r="B426" s="925"/>
      <c r="C426" s="305">
        <v>0</v>
      </c>
      <c r="D426" s="306">
        <v>0</v>
      </c>
    </row>
    <row r="427" spans="1:4" x14ac:dyDescent="0.25">
      <c r="A427" s="926" t="s">
        <v>265</v>
      </c>
      <c r="B427" s="927"/>
      <c r="C427" s="307">
        <v>0</v>
      </c>
      <c r="D427" s="308">
        <v>0</v>
      </c>
    </row>
    <row r="428" spans="1:4" x14ac:dyDescent="0.25">
      <c r="A428" s="928" t="s">
        <v>266</v>
      </c>
      <c r="B428" s="929"/>
      <c r="C428" s="309"/>
      <c r="D428" s="310"/>
    </row>
    <row r="429" spans="1:4" x14ac:dyDescent="0.25">
      <c r="A429" s="912" t="s">
        <v>267</v>
      </c>
      <c r="B429" s="913"/>
      <c r="C429" s="307">
        <v>0</v>
      </c>
      <c r="D429" s="308">
        <v>0</v>
      </c>
    </row>
    <row r="430" spans="1:4" ht="13.5" customHeight="1" thickBot="1" x14ac:dyDescent="0.3">
      <c r="A430" s="914" t="s">
        <v>268</v>
      </c>
      <c r="B430" s="915"/>
      <c r="C430" s="311">
        <v>0</v>
      </c>
      <c r="D430" s="312">
        <v>0</v>
      </c>
    </row>
    <row r="434" spans="1:3" x14ac:dyDescent="0.25">
      <c r="A434" s="313" t="s">
        <v>269</v>
      </c>
      <c r="B434" s="313"/>
      <c r="C434" s="313"/>
    </row>
    <row r="435" spans="1:3" ht="13.5" thickBot="1" x14ac:dyDescent="0.3">
      <c r="A435" s="143"/>
      <c r="B435" s="143"/>
      <c r="C435" s="143"/>
    </row>
    <row r="436" spans="1:3" ht="13.5" thickBot="1" x14ac:dyDescent="0.3">
      <c r="A436" s="314"/>
      <c r="B436" s="295" t="s">
        <v>270</v>
      </c>
      <c r="C436" s="161" t="s">
        <v>271</v>
      </c>
    </row>
    <row r="437" spans="1:3" ht="13.5" thickBot="1" x14ac:dyDescent="0.3">
      <c r="A437" s="315" t="s">
        <v>272</v>
      </c>
      <c r="B437" s="316">
        <f>B438+B443</f>
        <v>0</v>
      </c>
      <c r="C437" s="316">
        <f>C438+C443</f>
        <v>0</v>
      </c>
    </row>
    <row r="438" spans="1:3" x14ac:dyDescent="0.25">
      <c r="A438" s="317" t="s">
        <v>273</v>
      </c>
      <c r="B438" s="318">
        <f>SUM(B440:B442)</f>
        <v>0</v>
      </c>
      <c r="C438" s="318">
        <f>SUM(C440:C442)</f>
        <v>0</v>
      </c>
    </row>
    <row r="439" spans="1:3" x14ac:dyDescent="0.25">
      <c r="A439" s="319" t="s">
        <v>51</v>
      </c>
      <c r="B439" s="320"/>
      <c r="C439" s="321"/>
    </row>
    <row r="440" spans="1:3" x14ac:dyDescent="0.25">
      <c r="A440" s="322"/>
      <c r="B440" s="320">
        <v>0</v>
      </c>
      <c r="C440" s="321">
        <v>0</v>
      </c>
    </row>
    <row r="441" spans="1:3" x14ac:dyDescent="0.25">
      <c r="A441" s="322"/>
      <c r="B441" s="320">
        <v>0</v>
      </c>
      <c r="C441" s="321">
        <v>0</v>
      </c>
    </row>
    <row r="442" spans="1:3" ht="13.5" thickBot="1" x14ac:dyDescent="0.3">
      <c r="A442" s="323"/>
      <c r="B442" s="324">
        <v>0</v>
      </c>
      <c r="C442" s="325">
        <v>0</v>
      </c>
    </row>
    <row r="443" spans="1:3" x14ac:dyDescent="0.25">
      <c r="A443" s="317" t="s">
        <v>274</v>
      </c>
      <c r="B443" s="318">
        <f>SUM(B445:B447)</f>
        <v>0</v>
      </c>
      <c r="C443" s="318">
        <f>SUM(C445:C447)</f>
        <v>0</v>
      </c>
    </row>
    <row r="444" spans="1:3" x14ac:dyDescent="0.25">
      <c r="A444" s="319" t="s">
        <v>51</v>
      </c>
      <c r="B444" s="232"/>
      <c r="C444" s="233"/>
    </row>
    <row r="445" spans="1:3" x14ac:dyDescent="0.25">
      <c r="A445" s="326"/>
      <c r="B445" s="232">
        <v>0</v>
      </c>
      <c r="C445" s="233">
        <v>0</v>
      </c>
    </row>
    <row r="446" spans="1:3" x14ac:dyDescent="0.25">
      <c r="A446" s="326"/>
      <c r="B446" s="320">
        <v>0</v>
      </c>
      <c r="C446" s="321">
        <v>0</v>
      </c>
    </row>
    <row r="447" spans="1:3" ht="13.5" thickBot="1" x14ac:dyDescent="0.3">
      <c r="A447" s="327"/>
      <c r="B447" s="324">
        <v>0</v>
      </c>
      <c r="C447" s="325">
        <v>0</v>
      </c>
    </row>
    <row r="448" spans="1:3" ht="13.5" thickBot="1" x14ac:dyDescent="0.3">
      <c r="A448" s="315" t="s">
        <v>275</v>
      </c>
      <c r="B448" s="316">
        <f>B449+B454</f>
        <v>6224461.3300000001</v>
      </c>
      <c r="C448" s="316">
        <f>C449+C454</f>
        <v>2633753.83</v>
      </c>
    </row>
    <row r="449" spans="1:9" x14ac:dyDescent="0.25">
      <c r="A449" s="328" t="s">
        <v>273</v>
      </c>
      <c r="B449" s="232">
        <f>SUM(B451:B453)</f>
        <v>0</v>
      </c>
      <c r="C449" s="232">
        <f>SUM(C451:C453)</f>
        <v>0</v>
      </c>
    </row>
    <row r="450" spans="1:9" x14ac:dyDescent="0.25">
      <c r="A450" s="329" t="s">
        <v>51</v>
      </c>
      <c r="B450" s="320"/>
      <c r="C450" s="321"/>
    </row>
    <row r="451" spans="1:9" x14ac:dyDescent="0.25">
      <c r="A451" s="326"/>
      <c r="B451" s="320">
        <v>0</v>
      </c>
      <c r="C451" s="321">
        <v>0</v>
      </c>
    </row>
    <row r="452" spans="1:9" x14ac:dyDescent="0.25">
      <c r="A452" s="326"/>
      <c r="B452" s="320">
        <v>0</v>
      </c>
      <c r="C452" s="321">
        <v>0</v>
      </c>
    </row>
    <row r="453" spans="1:9" ht="13.5" thickBot="1" x14ac:dyDescent="0.3">
      <c r="A453" s="327"/>
      <c r="B453" s="324">
        <v>0</v>
      </c>
      <c r="C453" s="325">
        <v>0</v>
      </c>
    </row>
    <row r="454" spans="1:9" ht="25.5" x14ac:dyDescent="0.25">
      <c r="A454" s="536" t="s">
        <v>274</v>
      </c>
      <c r="B454" s="330">
        <f>SUM(B456:B458)</f>
        <v>6224461.3300000001</v>
      </c>
      <c r="C454" s="330">
        <f>SUM(C456:C458)</f>
        <v>2633753.83</v>
      </c>
    </row>
    <row r="455" spans="1:9" x14ac:dyDescent="0.25">
      <c r="A455" s="329" t="s">
        <v>51</v>
      </c>
      <c r="B455" s="320"/>
      <c r="C455" s="320"/>
    </row>
    <row r="456" spans="1:9" ht="38.25" x14ac:dyDescent="0.25">
      <c r="A456" s="344" t="s">
        <v>588</v>
      </c>
      <c r="B456" s="320">
        <v>1437.9</v>
      </c>
      <c r="C456" s="320">
        <v>581910</v>
      </c>
    </row>
    <row r="457" spans="1:9" ht="38.25" x14ac:dyDescent="0.25">
      <c r="A457" s="577" t="s">
        <v>589</v>
      </c>
      <c r="B457" s="578">
        <v>6223023.4299999997</v>
      </c>
      <c r="C457" s="578">
        <v>2051843.83</v>
      </c>
      <c r="D457" s="350"/>
    </row>
    <row r="458" spans="1:9" ht="13.5" thickBot="1" x14ac:dyDescent="0.25">
      <c r="A458" s="331"/>
      <c r="B458" s="579">
        <v>0</v>
      </c>
      <c r="C458" s="579">
        <v>0</v>
      </c>
    </row>
    <row r="459" spans="1:9" x14ac:dyDescent="0.25">
      <c r="A459" s="313"/>
      <c r="B459" s="313"/>
      <c r="C459" s="313"/>
    </row>
    <row r="460" spans="1:9" x14ac:dyDescent="0.25">
      <c r="A460" s="313"/>
      <c r="B460" s="313"/>
      <c r="C460" s="313"/>
    </row>
    <row r="461" spans="1:9" ht="54" customHeight="1" x14ac:dyDescent="0.25">
      <c r="A461" s="930" t="s">
        <v>276</v>
      </c>
      <c r="B461" s="930"/>
      <c r="C461" s="930"/>
      <c r="D461" s="930"/>
      <c r="E461" s="930"/>
      <c r="F461" s="374"/>
      <c r="G461" s="374"/>
      <c r="H461" s="374"/>
      <c r="I461" s="374"/>
    </row>
    <row r="462" spans="1:9" ht="13.5" thickBot="1" x14ac:dyDescent="0.3">
      <c r="A462" s="332"/>
      <c r="B462" s="332"/>
      <c r="C462" s="332"/>
      <c r="D462" s="332"/>
      <c r="E462" s="8"/>
      <c r="F462" s="8"/>
      <c r="G462" s="8"/>
      <c r="H462" s="8"/>
      <c r="I462" s="8"/>
    </row>
    <row r="463" spans="1:9" ht="55.5" customHeight="1" thickBot="1" x14ac:dyDescent="0.3">
      <c r="A463" s="820" t="s">
        <v>277</v>
      </c>
      <c r="B463" s="916"/>
      <c r="C463" s="916"/>
      <c r="D463" s="916"/>
      <c r="E463" s="821"/>
    </row>
    <row r="464" spans="1:9" ht="24.75" customHeight="1" thickBot="1" x14ac:dyDescent="0.3">
      <c r="A464" s="917" t="s">
        <v>14</v>
      </c>
      <c r="B464" s="918"/>
      <c r="C464" s="919" t="s">
        <v>21</v>
      </c>
      <c r="D464" s="920"/>
      <c r="E464" s="333" t="s">
        <v>49</v>
      </c>
    </row>
    <row r="465" spans="1:7" ht="20.25" customHeight="1" thickBot="1" x14ac:dyDescent="0.3">
      <c r="A465" s="906">
        <v>0</v>
      </c>
      <c r="B465" s="936"/>
      <c r="C465" s="937">
        <v>0</v>
      </c>
      <c r="D465" s="938"/>
      <c r="E465" s="334"/>
    </row>
    <row r="466" spans="1:7" x14ac:dyDescent="0.25">
      <c r="A466" s="313"/>
      <c r="B466" s="313"/>
      <c r="C466" s="313"/>
    </row>
    <row r="467" spans="1:7" x14ac:dyDescent="0.25">
      <c r="A467" s="313"/>
      <c r="B467" s="313"/>
      <c r="C467" s="313"/>
    </row>
    <row r="468" spans="1:7" x14ac:dyDescent="0.25">
      <c r="A468" s="313"/>
      <c r="B468" s="313"/>
      <c r="C468" s="313"/>
    </row>
    <row r="469" spans="1:7" x14ac:dyDescent="0.25">
      <c r="A469" s="313"/>
      <c r="B469" s="313"/>
      <c r="C469" s="313"/>
    </row>
    <row r="470" spans="1:7" x14ac:dyDescent="0.25">
      <c r="A470" s="313" t="s">
        <v>278</v>
      </c>
      <c r="B470" s="313"/>
      <c r="C470" s="313"/>
    </row>
    <row r="471" spans="1:7" x14ac:dyDescent="0.25">
      <c r="A471" s="939" t="s">
        <v>279</v>
      </c>
      <c r="B471" s="939"/>
      <c r="C471" s="939"/>
    </row>
    <row r="472" spans="1:7" ht="13.5" thickBot="1" x14ac:dyDescent="0.3">
      <c r="A472" s="313"/>
      <c r="B472" s="313"/>
      <c r="C472" s="313"/>
    </row>
    <row r="473" spans="1:7" ht="26.25" thickBot="1" x14ac:dyDescent="0.3">
      <c r="A473" s="760" t="s">
        <v>280</v>
      </c>
      <c r="B473" s="761"/>
      <c r="C473" s="761"/>
      <c r="D473" s="762"/>
      <c r="E473" s="295" t="s">
        <v>270</v>
      </c>
      <c r="F473" s="161" t="s">
        <v>271</v>
      </c>
      <c r="G473" s="335"/>
    </row>
    <row r="474" spans="1:7" ht="14.25" customHeight="1" thickBot="1" x14ac:dyDescent="0.3">
      <c r="A474" s="796" t="s">
        <v>281</v>
      </c>
      <c r="B474" s="940"/>
      <c r="C474" s="940"/>
      <c r="D474" s="941"/>
      <c r="E474" s="407">
        <f>SUM(E475:E482)</f>
        <v>6343869.5599999996</v>
      </c>
      <c r="F474" s="407">
        <f>SUM(F475:F482)</f>
        <v>6843281.4100000001</v>
      </c>
      <c r="G474" s="336"/>
    </row>
    <row r="475" spans="1:7" x14ac:dyDescent="0.25">
      <c r="A475" s="942" t="s">
        <v>282</v>
      </c>
      <c r="B475" s="943"/>
      <c r="C475" s="943"/>
      <c r="D475" s="944"/>
      <c r="E475" s="381">
        <v>3332689.76</v>
      </c>
      <c r="F475" s="382">
        <v>3576733.08</v>
      </c>
      <c r="G475" s="122"/>
    </row>
    <row r="476" spans="1:7" x14ac:dyDescent="0.25">
      <c r="A476" s="860" t="s">
        <v>283</v>
      </c>
      <c r="B476" s="931"/>
      <c r="C476" s="931"/>
      <c r="D476" s="861"/>
      <c r="E476" s="408">
        <v>1939815.76</v>
      </c>
      <c r="F476" s="416">
        <v>1803441.93</v>
      </c>
      <c r="G476" s="122"/>
    </row>
    <row r="477" spans="1:7" x14ac:dyDescent="0.25">
      <c r="A477" s="860" t="s">
        <v>284</v>
      </c>
      <c r="B477" s="931"/>
      <c r="C477" s="931"/>
      <c r="D477" s="861"/>
      <c r="E477" s="408">
        <v>1159415.79</v>
      </c>
      <c r="F477" s="416">
        <v>1469511.81</v>
      </c>
      <c r="G477" s="122"/>
    </row>
    <row r="478" spans="1:7" x14ac:dyDescent="0.25">
      <c r="A478" s="932" t="s">
        <v>285</v>
      </c>
      <c r="B478" s="933"/>
      <c r="C478" s="933"/>
      <c r="D478" s="934"/>
      <c r="E478" s="408">
        <v>0</v>
      </c>
      <c r="F478" s="416">
        <v>0</v>
      </c>
      <c r="G478" s="122"/>
    </row>
    <row r="479" spans="1:7" x14ac:dyDescent="0.25">
      <c r="A479" s="860" t="s">
        <v>286</v>
      </c>
      <c r="B479" s="931"/>
      <c r="C479" s="931"/>
      <c r="D479" s="861"/>
      <c r="E479" s="408">
        <v>0</v>
      </c>
      <c r="F479" s="416">
        <v>0</v>
      </c>
      <c r="G479" s="122"/>
    </row>
    <row r="480" spans="1:7" ht="24.75" customHeight="1" x14ac:dyDescent="0.25">
      <c r="A480" s="795" t="s">
        <v>287</v>
      </c>
      <c r="B480" s="935"/>
      <c r="C480" s="935"/>
      <c r="D480" s="862"/>
      <c r="E480" s="408">
        <v>0</v>
      </c>
      <c r="F480" s="416">
        <v>0</v>
      </c>
      <c r="G480" s="122"/>
    </row>
    <row r="481" spans="1:7" x14ac:dyDescent="0.25">
      <c r="A481" s="795" t="s">
        <v>288</v>
      </c>
      <c r="B481" s="935"/>
      <c r="C481" s="935"/>
      <c r="D481" s="862"/>
      <c r="E481" s="408">
        <v>50429.91</v>
      </c>
      <c r="F481" s="416">
        <v>57372.09</v>
      </c>
      <c r="G481" s="122"/>
    </row>
    <row r="482" spans="1:7" ht="13.5" thickBot="1" x14ac:dyDescent="0.3">
      <c r="A482" s="802" t="s">
        <v>289</v>
      </c>
      <c r="B482" s="948"/>
      <c r="C482" s="948"/>
      <c r="D482" s="949"/>
      <c r="E482" s="409">
        <v>-138481.66</v>
      </c>
      <c r="F482" s="417">
        <v>-63777.5</v>
      </c>
      <c r="G482" s="122"/>
    </row>
    <row r="483" spans="1:7" ht="13.5" thickBot="1" x14ac:dyDescent="0.3">
      <c r="A483" s="796" t="s">
        <v>290</v>
      </c>
      <c r="B483" s="940"/>
      <c r="C483" s="940"/>
      <c r="D483" s="941"/>
      <c r="E483" s="410">
        <v>385.95</v>
      </c>
      <c r="F483" s="418">
        <v>1246</v>
      </c>
      <c r="G483" s="338"/>
    </row>
    <row r="484" spans="1:7" ht="13.5" thickBot="1" x14ac:dyDescent="0.3">
      <c r="A484" s="950" t="s">
        <v>291</v>
      </c>
      <c r="B484" s="951"/>
      <c r="C484" s="951"/>
      <c r="D484" s="952"/>
      <c r="E484" s="411">
        <v>0</v>
      </c>
      <c r="F484" s="580">
        <v>0</v>
      </c>
      <c r="G484" s="338"/>
    </row>
    <row r="485" spans="1:7" ht="13.5" thickBot="1" x14ac:dyDescent="0.3">
      <c r="A485" s="950" t="s">
        <v>292</v>
      </c>
      <c r="B485" s="951"/>
      <c r="C485" s="951"/>
      <c r="D485" s="952"/>
      <c r="E485" s="410">
        <v>0</v>
      </c>
      <c r="F485" s="418">
        <v>0</v>
      </c>
      <c r="G485" s="338"/>
    </row>
    <row r="486" spans="1:7" ht="13.5" thickBot="1" x14ac:dyDescent="0.3">
      <c r="A486" s="953" t="s">
        <v>293</v>
      </c>
      <c r="B486" s="954"/>
      <c r="C486" s="954"/>
      <c r="D486" s="955"/>
      <c r="E486" s="410">
        <v>0</v>
      </c>
      <c r="F486" s="418">
        <v>0</v>
      </c>
      <c r="G486" s="338"/>
    </row>
    <row r="487" spans="1:7" ht="13.5" thickBot="1" x14ac:dyDescent="0.3">
      <c r="A487" s="953" t="s">
        <v>294</v>
      </c>
      <c r="B487" s="954"/>
      <c r="C487" s="954"/>
      <c r="D487" s="955"/>
      <c r="E487" s="407">
        <f>SUM(E488+E496+E499+E502)</f>
        <v>2330478.85</v>
      </c>
      <c r="F487" s="407">
        <f>SUM(F488+F496+F499+F502)</f>
        <v>2319905.89</v>
      </c>
      <c r="G487" s="336"/>
    </row>
    <row r="488" spans="1:7" x14ac:dyDescent="0.25">
      <c r="A488" s="942" t="s">
        <v>295</v>
      </c>
      <c r="B488" s="943"/>
      <c r="C488" s="943"/>
      <c r="D488" s="944"/>
      <c r="E488" s="412">
        <f>SUM(E489:E495)</f>
        <v>0</v>
      </c>
      <c r="F488" s="412">
        <f>SUM(F489:F495)</f>
        <v>0</v>
      </c>
      <c r="G488" s="339"/>
    </row>
    <row r="489" spans="1:7" x14ac:dyDescent="0.25">
      <c r="A489" s="945" t="s">
        <v>296</v>
      </c>
      <c r="B489" s="946"/>
      <c r="C489" s="946"/>
      <c r="D489" s="947"/>
      <c r="E489" s="413">
        <v>0</v>
      </c>
      <c r="F489" s="419">
        <v>0</v>
      </c>
      <c r="G489" s="340"/>
    </row>
    <row r="490" spans="1:7" x14ac:dyDescent="0.25">
      <c r="A490" s="945" t="s">
        <v>297</v>
      </c>
      <c r="B490" s="946"/>
      <c r="C490" s="946"/>
      <c r="D490" s="947"/>
      <c r="E490" s="413">
        <v>0</v>
      </c>
      <c r="F490" s="419">
        <v>0</v>
      </c>
      <c r="G490" s="340"/>
    </row>
    <row r="491" spans="1:7" x14ac:dyDescent="0.25">
      <c r="A491" s="945" t="s">
        <v>298</v>
      </c>
      <c r="B491" s="946"/>
      <c r="C491" s="946"/>
      <c r="D491" s="947"/>
      <c r="E491" s="413">
        <v>0</v>
      </c>
      <c r="F491" s="419">
        <v>0</v>
      </c>
      <c r="G491" s="340"/>
    </row>
    <row r="492" spans="1:7" x14ac:dyDescent="0.25">
      <c r="A492" s="945" t="s">
        <v>299</v>
      </c>
      <c r="B492" s="946"/>
      <c r="C492" s="946"/>
      <c r="D492" s="947"/>
      <c r="E492" s="413">
        <v>0</v>
      </c>
      <c r="F492" s="419">
        <v>0</v>
      </c>
      <c r="G492" s="340"/>
    </row>
    <row r="493" spans="1:7" x14ac:dyDescent="0.25">
      <c r="A493" s="945" t="s">
        <v>300</v>
      </c>
      <c r="B493" s="946"/>
      <c r="C493" s="946"/>
      <c r="D493" s="947"/>
      <c r="E493" s="413">
        <v>0</v>
      </c>
      <c r="F493" s="419">
        <v>0</v>
      </c>
      <c r="G493" s="340"/>
    </row>
    <row r="494" spans="1:7" x14ac:dyDescent="0.25">
      <c r="A494" s="945" t="s">
        <v>301</v>
      </c>
      <c r="B494" s="946"/>
      <c r="C494" s="946"/>
      <c r="D494" s="947"/>
      <c r="E494" s="413">
        <v>0</v>
      </c>
      <c r="F494" s="419">
        <v>0</v>
      </c>
      <c r="G494" s="340"/>
    </row>
    <row r="495" spans="1:7" x14ac:dyDescent="0.25">
      <c r="A495" s="945" t="s">
        <v>256</v>
      </c>
      <c r="B495" s="946"/>
      <c r="C495" s="946"/>
      <c r="D495" s="947"/>
      <c r="E495" s="413">
        <v>0</v>
      </c>
      <c r="F495" s="419">
        <v>0</v>
      </c>
      <c r="G495" s="340"/>
    </row>
    <row r="496" spans="1:7" x14ac:dyDescent="0.25">
      <c r="A496" s="795" t="s">
        <v>302</v>
      </c>
      <c r="B496" s="935"/>
      <c r="C496" s="935"/>
      <c r="D496" s="862"/>
      <c r="E496" s="414">
        <f>SUM(E497:E498)</f>
        <v>0</v>
      </c>
      <c r="F496" s="414">
        <f>SUM(F497:F498)</f>
        <v>0</v>
      </c>
      <c r="G496" s="339"/>
    </row>
    <row r="497" spans="1:7" x14ac:dyDescent="0.25">
      <c r="A497" s="945" t="s">
        <v>303</v>
      </c>
      <c r="B497" s="946"/>
      <c r="C497" s="946"/>
      <c r="D497" s="947"/>
      <c r="E497" s="413">
        <v>0</v>
      </c>
      <c r="F497" s="419">
        <v>0</v>
      </c>
      <c r="G497" s="340"/>
    </row>
    <row r="498" spans="1:7" x14ac:dyDescent="0.25">
      <c r="A498" s="945" t="s">
        <v>304</v>
      </c>
      <c r="B498" s="946"/>
      <c r="C498" s="946"/>
      <c r="D498" s="947"/>
      <c r="E498" s="413">
        <v>0</v>
      </c>
      <c r="F498" s="419">
        <v>0</v>
      </c>
      <c r="G498" s="340"/>
    </row>
    <row r="499" spans="1:7" x14ac:dyDescent="0.25">
      <c r="A499" s="860" t="s">
        <v>305</v>
      </c>
      <c r="B499" s="931"/>
      <c r="C499" s="931"/>
      <c r="D499" s="861"/>
      <c r="E499" s="414">
        <f>SUM(E500:E501)</f>
        <v>0</v>
      </c>
      <c r="F499" s="414">
        <f>SUM(F500:F501)</f>
        <v>0</v>
      </c>
      <c r="G499" s="339"/>
    </row>
    <row r="500" spans="1:7" x14ac:dyDescent="0.25">
      <c r="A500" s="945" t="s">
        <v>306</v>
      </c>
      <c r="B500" s="946"/>
      <c r="C500" s="946"/>
      <c r="D500" s="947"/>
      <c r="E500" s="413">
        <v>0</v>
      </c>
      <c r="F500" s="419">
        <v>0</v>
      </c>
      <c r="G500" s="340"/>
    </row>
    <row r="501" spans="1:7" x14ac:dyDescent="0.25">
      <c r="A501" s="945" t="s">
        <v>307</v>
      </c>
      <c r="B501" s="946"/>
      <c r="C501" s="946"/>
      <c r="D501" s="947"/>
      <c r="E501" s="413">
        <v>0</v>
      </c>
      <c r="F501" s="419">
        <v>0</v>
      </c>
      <c r="G501" s="340"/>
    </row>
    <row r="502" spans="1:7" x14ac:dyDescent="0.25">
      <c r="A502" s="860" t="s">
        <v>308</v>
      </c>
      <c r="B502" s="931"/>
      <c r="C502" s="931"/>
      <c r="D502" s="861"/>
      <c r="E502" s="414">
        <v>2330478.85</v>
      </c>
      <c r="F502" s="414">
        <f>SUM(F503:F516)</f>
        <v>2319905.89</v>
      </c>
      <c r="G502" s="339"/>
    </row>
    <row r="503" spans="1:7" x14ac:dyDescent="0.25">
      <c r="A503" s="945" t="s">
        <v>309</v>
      </c>
      <c r="B503" s="946"/>
      <c r="C503" s="946"/>
      <c r="D503" s="947"/>
      <c r="E503" s="408">
        <v>1627388</v>
      </c>
      <c r="F503" s="416">
        <v>1211448.45</v>
      </c>
      <c r="G503" s="122"/>
    </row>
    <row r="504" spans="1:7" x14ac:dyDescent="0.25">
      <c r="A504" s="945" t="s">
        <v>310</v>
      </c>
      <c r="B504" s="946"/>
      <c r="C504" s="946"/>
      <c r="D504" s="947"/>
      <c r="E504" s="408">
        <v>0</v>
      </c>
      <c r="F504" s="416">
        <v>0</v>
      </c>
      <c r="G504" s="122"/>
    </row>
    <row r="505" spans="1:7" x14ac:dyDescent="0.25">
      <c r="A505" s="956" t="s">
        <v>311</v>
      </c>
      <c r="B505" s="957"/>
      <c r="C505" s="957"/>
      <c r="D505" s="958"/>
      <c r="E505" s="319">
        <v>0</v>
      </c>
      <c r="F505" s="386">
        <v>0</v>
      </c>
      <c r="G505" s="342"/>
    </row>
    <row r="506" spans="1:7" x14ac:dyDescent="0.25">
      <c r="A506" s="945" t="s">
        <v>312</v>
      </c>
      <c r="B506" s="946"/>
      <c r="C506" s="946"/>
      <c r="D506" s="947"/>
      <c r="E506" s="408">
        <v>0</v>
      </c>
      <c r="F506" s="416">
        <v>0</v>
      </c>
      <c r="G506" s="122"/>
    </row>
    <row r="507" spans="1:7" x14ac:dyDescent="0.25">
      <c r="A507" s="945" t="s">
        <v>313</v>
      </c>
      <c r="B507" s="946"/>
      <c r="C507" s="946"/>
      <c r="D507" s="947"/>
      <c r="E507" s="408">
        <v>0</v>
      </c>
      <c r="F507" s="416">
        <v>0</v>
      </c>
      <c r="G507" s="122"/>
    </row>
    <row r="508" spans="1:7" x14ac:dyDescent="0.25">
      <c r="A508" s="945" t="s">
        <v>314</v>
      </c>
      <c r="B508" s="946"/>
      <c r="C508" s="946"/>
      <c r="D508" s="947"/>
      <c r="E508" s="408">
        <v>0</v>
      </c>
      <c r="F508" s="416">
        <v>0</v>
      </c>
      <c r="G508" s="122"/>
    </row>
    <row r="509" spans="1:7" x14ac:dyDescent="0.25">
      <c r="A509" s="945" t="s">
        <v>315</v>
      </c>
      <c r="B509" s="946"/>
      <c r="C509" s="946"/>
      <c r="D509" s="947"/>
      <c r="E509" s="408">
        <v>0</v>
      </c>
      <c r="F509" s="416">
        <v>0</v>
      </c>
      <c r="G509" s="122"/>
    </row>
    <row r="510" spans="1:7" x14ac:dyDescent="0.25">
      <c r="A510" s="945" t="s">
        <v>316</v>
      </c>
      <c r="B510" s="946"/>
      <c r="C510" s="946"/>
      <c r="D510" s="947"/>
      <c r="E510" s="408">
        <v>0</v>
      </c>
      <c r="F510" s="416">
        <v>0</v>
      </c>
      <c r="G510" s="122"/>
    </row>
    <row r="511" spans="1:7" x14ac:dyDescent="0.25">
      <c r="A511" s="945" t="s">
        <v>317</v>
      </c>
      <c r="B511" s="946"/>
      <c r="C511" s="946"/>
      <c r="D511" s="947"/>
      <c r="E511" s="408">
        <v>0</v>
      </c>
      <c r="F511" s="416">
        <v>0</v>
      </c>
      <c r="G511" s="122"/>
    </row>
    <row r="512" spans="1:7" x14ac:dyDescent="0.25">
      <c r="A512" s="959" t="s">
        <v>318</v>
      </c>
      <c r="B512" s="960"/>
      <c r="C512" s="960"/>
      <c r="D512" s="961"/>
      <c r="E512" s="408">
        <v>699963.98</v>
      </c>
      <c r="F512" s="416">
        <v>1045757.45</v>
      </c>
      <c r="G512" s="122"/>
    </row>
    <row r="513" spans="1:9" x14ac:dyDescent="0.25">
      <c r="A513" s="959" t="s">
        <v>319</v>
      </c>
      <c r="B513" s="960"/>
      <c r="C513" s="960"/>
      <c r="D513" s="961"/>
      <c r="E513" s="408">
        <v>0</v>
      </c>
      <c r="F513" s="416">
        <v>0</v>
      </c>
      <c r="G513" s="122"/>
    </row>
    <row r="514" spans="1:9" x14ac:dyDescent="0.25">
      <c r="A514" s="959" t="s">
        <v>320</v>
      </c>
      <c r="B514" s="960"/>
      <c r="C514" s="960"/>
      <c r="D514" s="961"/>
      <c r="E514" s="408">
        <v>0</v>
      </c>
      <c r="F514" s="416">
        <v>0</v>
      </c>
      <c r="G514" s="122"/>
    </row>
    <row r="515" spans="1:9" x14ac:dyDescent="0.25">
      <c r="A515" s="962" t="s">
        <v>321</v>
      </c>
      <c r="B515" s="963"/>
      <c r="C515" s="963"/>
      <c r="D515" s="964"/>
      <c r="E515" s="408">
        <v>0</v>
      </c>
      <c r="F515" s="416">
        <v>0</v>
      </c>
      <c r="G515" s="122"/>
    </row>
    <row r="516" spans="1:9" ht="15.75" customHeight="1" thickBot="1" x14ac:dyDescent="0.3">
      <c r="A516" s="965" t="s">
        <v>322</v>
      </c>
      <c r="B516" s="966"/>
      <c r="C516" s="966"/>
      <c r="D516" s="967"/>
      <c r="E516" s="408">
        <v>1370.71</v>
      </c>
      <c r="F516" s="416">
        <v>62699.99</v>
      </c>
      <c r="G516" s="122"/>
      <c r="I516" s="342"/>
    </row>
    <row r="517" spans="1:9" ht="13.5" thickBot="1" x14ac:dyDescent="0.3">
      <c r="A517" s="968" t="s">
        <v>323</v>
      </c>
      <c r="B517" s="969"/>
      <c r="C517" s="969"/>
      <c r="D517" s="970"/>
      <c r="E517" s="415">
        <f>SUM(E474+E483+E484+E485+E486+E487)</f>
        <v>8674734.3599999994</v>
      </c>
      <c r="F517" s="415">
        <f>SUM(F474+F483+F484+F485+F486+F487)</f>
        <v>9164433.3000000007</v>
      </c>
      <c r="G517" s="379"/>
    </row>
    <row r="519" spans="1:9" x14ac:dyDescent="0.2">
      <c r="A519" s="973" t="s">
        <v>324</v>
      </c>
      <c r="B519" s="974"/>
      <c r="C519" s="974"/>
      <c r="D519" s="974"/>
    </row>
    <row r="520" spans="1:9" ht="13.5" thickBot="1" x14ac:dyDescent="0.25">
      <c r="A520" s="313"/>
      <c r="B520" s="313"/>
      <c r="C520" s="159"/>
    </row>
    <row r="521" spans="1:9" x14ac:dyDescent="0.25">
      <c r="A521" s="975" t="s">
        <v>325</v>
      </c>
      <c r="B521" s="976"/>
      <c r="C521" s="763" t="s">
        <v>270</v>
      </c>
      <c r="D521" s="763" t="s">
        <v>271</v>
      </c>
    </row>
    <row r="522" spans="1:9" ht="13.5" thickBot="1" x14ac:dyDescent="0.3">
      <c r="A522" s="979"/>
      <c r="B522" s="980"/>
      <c r="C522" s="977"/>
      <c r="D522" s="978"/>
    </row>
    <row r="523" spans="1:9" x14ac:dyDescent="0.25">
      <c r="A523" s="981" t="s">
        <v>326</v>
      </c>
      <c r="B523" s="982"/>
      <c r="C523" s="232">
        <v>3600371.54</v>
      </c>
      <c r="D523" s="233">
        <v>3396837.37</v>
      </c>
    </row>
    <row r="524" spans="1:9" x14ac:dyDescent="0.25">
      <c r="A524" s="849" t="s">
        <v>327</v>
      </c>
      <c r="B524" s="850"/>
      <c r="C524" s="320">
        <v>0</v>
      </c>
      <c r="D524" s="321">
        <v>0</v>
      </c>
    </row>
    <row r="525" spans="1:9" x14ac:dyDescent="0.25">
      <c r="A525" s="852" t="s">
        <v>328</v>
      </c>
      <c r="B525" s="853"/>
      <c r="C525" s="320">
        <v>3994133.01</v>
      </c>
      <c r="D525" s="321">
        <v>5124017.08</v>
      </c>
    </row>
    <row r="526" spans="1:9" ht="30" customHeight="1" x14ac:dyDescent="0.25">
      <c r="A526" s="971" t="s">
        <v>329</v>
      </c>
      <c r="B526" s="972"/>
      <c r="C526" s="320">
        <v>0</v>
      </c>
      <c r="D526" s="321">
        <v>0</v>
      </c>
    </row>
    <row r="527" spans="1:9" ht="43.9" customHeight="1" x14ac:dyDescent="0.25">
      <c r="A527" s="792" t="s">
        <v>330</v>
      </c>
      <c r="B527" s="851"/>
      <c r="C527" s="320">
        <v>0</v>
      </c>
      <c r="D527" s="321">
        <v>0</v>
      </c>
    </row>
    <row r="528" spans="1:9" ht="27" customHeight="1" x14ac:dyDescent="0.25">
      <c r="A528" s="792" t="s">
        <v>331</v>
      </c>
      <c r="B528" s="851"/>
      <c r="C528" s="320">
        <v>5928.38</v>
      </c>
      <c r="D528" s="321">
        <v>6291.27</v>
      </c>
    </row>
    <row r="529" spans="1:6" x14ac:dyDescent="0.25">
      <c r="A529" s="908" t="s">
        <v>332</v>
      </c>
      <c r="B529" s="909"/>
      <c r="C529" s="319">
        <v>0</v>
      </c>
      <c r="D529" s="343">
        <v>0</v>
      </c>
      <c r="E529" s="342"/>
    </row>
    <row r="530" spans="1:6" ht="28.9" customHeight="1" x14ac:dyDescent="0.25">
      <c r="A530" s="792" t="s">
        <v>333</v>
      </c>
      <c r="B530" s="851"/>
      <c r="C530" s="320">
        <v>34019.5</v>
      </c>
      <c r="D530" s="321">
        <v>44340.1</v>
      </c>
    </row>
    <row r="531" spans="1:6" ht="35.450000000000003" customHeight="1" x14ac:dyDescent="0.25">
      <c r="A531" s="971" t="s">
        <v>334</v>
      </c>
      <c r="B531" s="972"/>
      <c r="C531" s="344">
        <v>0</v>
      </c>
      <c r="D531" s="321">
        <v>0</v>
      </c>
    </row>
    <row r="532" spans="1:6" ht="13.5" thickBot="1" x14ac:dyDescent="0.3">
      <c r="A532" s="998" t="s">
        <v>423</v>
      </c>
      <c r="B532" s="999"/>
      <c r="C532" s="345">
        <v>26715.45</v>
      </c>
      <c r="D532" s="346">
        <v>28679.63</v>
      </c>
    </row>
    <row r="533" spans="1:6" ht="13.5" thickBot="1" x14ac:dyDescent="0.3">
      <c r="A533" s="856" t="s">
        <v>84</v>
      </c>
      <c r="B533" s="857"/>
      <c r="C533" s="235">
        <f>SUM(C523:C532)</f>
        <v>7661167.8799999999</v>
      </c>
      <c r="D533" s="235">
        <f>SUM(D523:D532)</f>
        <v>8600165.4499999993</v>
      </c>
      <c r="E533" s="350"/>
    </row>
    <row r="536" spans="1:6" x14ac:dyDescent="0.25">
      <c r="A536" s="939" t="s">
        <v>335</v>
      </c>
      <c r="B536" s="939"/>
      <c r="C536" s="939"/>
    </row>
    <row r="537" spans="1:6" ht="7.9" customHeight="1" thickBot="1" x14ac:dyDescent="0.3">
      <c r="A537" s="313"/>
      <c r="B537" s="313"/>
      <c r="C537" s="313"/>
    </row>
    <row r="538" spans="1:6" ht="26.25" thickBot="1" x14ac:dyDescent="0.3">
      <c r="A538" s="1000" t="s">
        <v>336</v>
      </c>
      <c r="B538" s="1001"/>
      <c r="C538" s="1001"/>
      <c r="D538" s="1002"/>
      <c r="E538" s="295" t="s">
        <v>270</v>
      </c>
      <c r="F538" s="161" t="s">
        <v>271</v>
      </c>
    </row>
    <row r="539" spans="1:6" ht="13.5" thickBot="1" x14ac:dyDescent="0.3">
      <c r="A539" s="796" t="s">
        <v>337</v>
      </c>
      <c r="B539" s="940"/>
      <c r="C539" s="940"/>
      <c r="D539" s="941"/>
      <c r="E539" s="347">
        <f>E540+E541+E542</f>
        <v>25616229.59</v>
      </c>
      <c r="F539" s="410">
        <f>F540+F541+F542</f>
        <v>983719.39</v>
      </c>
    </row>
    <row r="540" spans="1:6" x14ac:dyDescent="0.25">
      <c r="A540" s="983" t="s">
        <v>338</v>
      </c>
      <c r="B540" s="984"/>
      <c r="C540" s="984"/>
      <c r="D540" s="985"/>
      <c r="E540" s="318">
        <v>0</v>
      </c>
      <c r="F540" s="420">
        <v>0</v>
      </c>
    </row>
    <row r="541" spans="1:6" x14ac:dyDescent="0.25">
      <c r="A541" s="986" t="s">
        <v>339</v>
      </c>
      <c r="B541" s="987"/>
      <c r="C541" s="987"/>
      <c r="D541" s="988"/>
      <c r="E541" s="320">
        <v>0</v>
      </c>
      <c r="F541" s="416">
        <v>0</v>
      </c>
    </row>
    <row r="542" spans="1:6" ht="13.5" thickBot="1" x14ac:dyDescent="0.3">
      <c r="A542" s="989" t="s">
        <v>340</v>
      </c>
      <c r="B542" s="990"/>
      <c r="C542" s="990"/>
      <c r="D542" s="991"/>
      <c r="E542" s="324">
        <v>25616229.59</v>
      </c>
      <c r="F542" s="426">
        <v>983719.39</v>
      </c>
    </row>
    <row r="543" spans="1:6" ht="13.5" thickBot="1" x14ac:dyDescent="0.3">
      <c r="A543" s="992" t="s">
        <v>341</v>
      </c>
      <c r="B543" s="993"/>
      <c r="C543" s="993"/>
      <c r="D543" s="994"/>
      <c r="E543" s="347">
        <v>0</v>
      </c>
      <c r="F543" s="421">
        <v>0</v>
      </c>
    </row>
    <row r="544" spans="1:6" ht="13.5" thickBot="1" x14ac:dyDescent="0.3">
      <c r="A544" s="995" t="s">
        <v>342</v>
      </c>
      <c r="B544" s="996"/>
      <c r="C544" s="996"/>
      <c r="D544" s="997"/>
      <c r="E544" s="348">
        <f>SUM(E545:E554)</f>
        <v>25164835.400000002</v>
      </c>
      <c r="F544" s="422">
        <f>SUM(F545:F554)</f>
        <v>4084027.54</v>
      </c>
    </row>
    <row r="545" spans="1:6" x14ac:dyDescent="0.25">
      <c r="A545" s="1006" t="s">
        <v>343</v>
      </c>
      <c r="B545" s="1007"/>
      <c r="C545" s="1007"/>
      <c r="D545" s="1008"/>
      <c r="E545" s="349">
        <v>1079793.3999999999</v>
      </c>
      <c r="F545" s="423">
        <v>1115438.54</v>
      </c>
    </row>
    <row r="546" spans="1:6" x14ac:dyDescent="0.25">
      <c r="A546" s="932" t="s">
        <v>344</v>
      </c>
      <c r="B546" s="933"/>
      <c r="C546" s="933"/>
      <c r="D546" s="934"/>
      <c r="E546" s="341">
        <v>0</v>
      </c>
      <c r="F546" s="414">
        <v>0</v>
      </c>
    </row>
    <row r="547" spans="1:6" x14ac:dyDescent="0.25">
      <c r="A547" s="932" t="s">
        <v>345</v>
      </c>
      <c r="B547" s="933"/>
      <c r="C547" s="933"/>
      <c r="D547" s="934"/>
      <c r="E547" s="320">
        <v>152130.81</v>
      </c>
      <c r="F547" s="408">
        <v>123345.4</v>
      </c>
    </row>
    <row r="548" spans="1:6" x14ac:dyDescent="0.25">
      <c r="A548" s="932" t="s">
        <v>346</v>
      </c>
      <c r="B548" s="933"/>
      <c r="C548" s="933"/>
      <c r="D548" s="934"/>
      <c r="E548" s="320">
        <v>0</v>
      </c>
      <c r="F548" s="416">
        <v>0</v>
      </c>
    </row>
    <row r="549" spans="1:6" x14ac:dyDescent="0.25">
      <c r="A549" s="932" t="s">
        <v>347</v>
      </c>
      <c r="B549" s="933"/>
      <c r="C549" s="933"/>
      <c r="D549" s="934"/>
      <c r="E549" s="320">
        <v>0</v>
      </c>
      <c r="F549" s="416">
        <v>0</v>
      </c>
    </row>
    <row r="550" spans="1:6" x14ac:dyDescent="0.25">
      <c r="A550" s="932" t="s">
        <v>348</v>
      </c>
      <c r="B550" s="933"/>
      <c r="C550" s="933"/>
      <c r="D550" s="934"/>
      <c r="E550" s="345">
        <v>20001554.350000001</v>
      </c>
      <c r="F550" s="424">
        <v>2019863.96</v>
      </c>
    </row>
    <row r="551" spans="1:6" x14ac:dyDescent="0.25">
      <c r="A551" s="932" t="s">
        <v>349</v>
      </c>
      <c r="B551" s="933"/>
      <c r="C551" s="933"/>
      <c r="D551" s="934"/>
      <c r="E551" s="425">
        <v>3364322.02</v>
      </c>
      <c r="F551" s="424">
        <v>61904.25</v>
      </c>
    </row>
    <row r="552" spans="1:6" ht="31.15" customHeight="1" x14ac:dyDescent="0.25">
      <c r="A552" s="986" t="s">
        <v>350</v>
      </c>
      <c r="B552" s="987"/>
      <c r="C552" s="987"/>
      <c r="D552" s="988"/>
      <c r="E552" s="320">
        <v>0</v>
      </c>
      <c r="F552" s="416">
        <v>0</v>
      </c>
    </row>
    <row r="553" spans="1:6" ht="54.6" customHeight="1" x14ac:dyDescent="0.25">
      <c r="A553" s="986" t="s">
        <v>351</v>
      </c>
      <c r="B553" s="987"/>
      <c r="C553" s="987"/>
      <c r="D553" s="988"/>
      <c r="E553" s="345">
        <v>0</v>
      </c>
      <c r="F553" s="424">
        <v>0</v>
      </c>
    </row>
    <row r="554" spans="1:6" ht="63.6" customHeight="1" thickBot="1" x14ac:dyDescent="0.3">
      <c r="A554" s="989" t="s">
        <v>352</v>
      </c>
      <c r="B554" s="990"/>
      <c r="C554" s="990"/>
      <c r="D554" s="991"/>
      <c r="E554" s="345">
        <v>567034.81999999995</v>
      </c>
      <c r="F554" s="424">
        <f>2002259.33-F547-F545</f>
        <v>763475.39000000013</v>
      </c>
    </row>
    <row r="555" spans="1:6" ht="13.5" thickBot="1" x14ac:dyDescent="0.3">
      <c r="A555" s="1003" t="s">
        <v>84</v>
      </c>
      <c r="B555" s="1004"/>
      <c r="C555" s="1004"/>
      <c r="D555" s="1005"/>
      <c r="E555" s="207">
        <f>SUM(E539+E543+E544)</f>
        <v>50781064.990000002</v>
      </c>
      <c r="F555" s="218">
        <f>SUM(F539+F543+F544)</f>
        <v>5067746.93</v>
      </c>
    </row>
    <row r="556" spans="1:6" ht="18" customHeight="1" x14ac:dyDescent="0.25"/>
    <row r="557" spans="1:6" ht="18" customHeight="1" x14ac:dyDescent="0.25"/>
    <row r="558" spans="1:6" x14ac:dyDescent="0.2">
      <c r="A558" s="973" t="s">
        <v>353</v>
      </c>
      <c r="B558" s="974"/>
      <c r="C558" s="974"/>
      <c r="D558" s="974"/>
    </row>
    <row r="559" spans="1:6" ht="17.45" customHeight="1" thickBot="1" x14ac:dyDescent="0.25">
      <c r="A559" s="313"/>
      <c r="B559" s="313"/>
      <c r="C559" s="159"/>
      <c r="D559" s="159"/>
    </row>
    <row r="560" spans="1:6" ht="26.25" thickBot="1" x14ac:dyDescent="0.3">
      <c r="A560" s="760" t="s">
        <v>354</v>
      </c>
      <c r="B560" s="761"/>
      <c r="C560" s="761"/>
      <c r="D560" s="762"/>
      <c r="E560" s="295" t="s">
        <v>270</v>
      </c>
      <c r="F560" s="161" t="s">
        <v>271</v>
      </c>
    </row>
    <row r="561" spans="1:9" ht="30.75" customHeight="1" thickBot="1" x14ac:dyDescent="0.3">
      <c r="A561" s="950" t="s">
        <v>355</v>
      </c>
      <c r="B561" s="951"/>
      <c r="C561" s="951"/>
      <c r="D561" s="952"/>
      <c r="E561" s="337">
        <v>0</v>
      </c>
      <c r="F561" s="337">
        <v>0</v>
      </c>
    </row>
    <row r="562" spans="1:9" ht="13.5" thickBot="1" x14ac:dyDescent="0.3">
      <c r="A562" s="796" t="s">
        <v>356</v>
      </c>
      <c r="B562" s="940"/>
      <c r="C562" s="940"/>
      <c r="D562" s="941"/>
      <c r="E562" s="407">
        <f>SUM(E563+E564+E568)</f>
        <v>25876907.059999999</v>
      </c>
      <c r="F562" s="407">
        <f>SUM(F563+F564+F568)</f>
        <v>12966910.510000002</v>
      </c>
    </row>
    <row r="563" spans="1:9" x14ac:dyDescent="0.25">
      <c r="A563" s="1013" t="s">
        <v>357</v>
      </c>
      <c r="B563" s="1014"/>
      <c r="C563" s="1014"/>
      <c r="D563" s="1015"/>
      <c r="E563" s="380">
        <v>1864871.54</v>
      </c>
      <c r="F563" s="380">
        <v>0</v>
      </c>
    </row>
    <row r="564" spans="1:9" x14ac:dyDescent="0.25">
      <c r="A564" s="785" t="s">
        <v>358</v>
      </c>
      <c r="B564" s="1016"/>
      <c r="C564" s="1016"/>
      <c r="D564" s="1017"/>
      <c r="E564" s="427">
        <v>20665401.309999999</v>
      </c>
      <c r="F564" s="427">
        <f>SUM(F565:F567)</f>
        <v>5372769.6500000004</v>
      </c>
    </row>
    <row r="565" spans="1:9" ht="27.6" customHeight="1" x14ac:dyDescent="0.25">
      <c r="A565" s="986" t="s">
        <v>359</v>
      </c>
      <c r="B565" s="987"/>
      <c r="C565" s="987"/>
      <c r="D565" s="988"/>
      <c r="E565" s="414">
        <v>0</v>
      </c>
      <c r="F565" s="414">
        <v>0</v>
      </c>
    </row>
    <row r="566" spans="1:9" x14ac:dyDescent="0.25">
      <c r="A566" s="986" t="s">
        <v>360</v>
      </c>
      <c r="B566" s="987"/>
      <c r="C566" s="987"/>
      <c r="D566" s="988"/>
      <c r="E566" s="414">
        <v>0</v>
      </c>
      <c r="F566" s="414"/>
    </row>
    <row r="567" spans="1:9" x14ac:dyDescent="0.25">
      <c r="A567" s="986" t="s">
        <v>361</v>
      </c>
      <c r="B567" s="987"/>
      <c r="C567" s="987"/>
      <c r="D567" s="988"/>
      <c r="E567" s="408">
        <v>20665401.309999999</v>
      </c>
      <c r="F567" s="408">
        <v>5372769.6500000004</v>
      </c>
    </row>
    <row r="568" spans="1:9" x14ac:dyDescent="0.25">
      <c r="A568" s="875" t="s">
        <v>362</v>
      </c>
      <c r="B568" s="1009"/>
      <c r="C568" s="1009"/>
      <c r="D568" s="876"/>
      <c r="E568" s="427">
        <f>SUM(E570:E573)</f>
        <v>3346634.21</v>
      </c>
      <c r="F568" s="427">
        <f>SUM(F570:F573)</f>
        <v>7594140.8600000003</v>
      </c>
    </row>
    <row r="569" spans="1:9" x14ac:dyDescent="0.25">
      <c r="A569" s="986" t="s">
        <v>363</v>
      </c>
      <c r="B569" s="987"/>
      <c r="C569" s="987"/>
      <c r="D569" s="988"/>
      <c r="E569" s="427">
        <v>0</v>
      </c>
      <c r="F569" s="427">
        <v>0</v>
      </c>
      <c r="G569" s="227"/>
      <c r="H569" s="227"/>
      <c r="I569" s="350"/>
    </row>
    <row r="570" spans="1:9" x14ac:dyDescent="0.25">
      <c r="A570" s="795" t="s">
        <v>364</v>
      </c>
      <c r="B570" s="935"/>
      <c r="C570" s="935"/>
      <c r="D570" s="862"/>
      <c r="E570" s="408">
        <v>3187581.87</v>
      </c>
      <c r="F570" s="408">
        <v>269212.65000000002</v>
      </c>
    </row>
    <row r="571" spans="1:9" x14ac:dyDescent="0.25">
      <c r="A571" s="1010" t="s">
        <v>365</v>
      </c>
      <c r="B571" s="1011"/>
      <c r="C571" s="1011"/>
      <c r="D571" s="1012"/>
      <c r="E571" s="408">
        <v>0</v>
      </c>
      <c r="F571" s="408">
        <v>0</v>
      </c>
    </row>
    <row r="572" spans="1:9" x14ac:dyDescent="0.25">
      <c r="A572" s="1010" t="s">
        <v>366</v>
      </c>
      <c r="B572" s="1011"/>
      <c r="C572" s="1011"/>
      <c r="D572" s="1012"/>
      <c r="E572" s="408">
        <v>0</v>
      </c>
      <c r="F572" s="408">
        <v>0</v>
      </c>
    </row>
    <row r="573" spans="1:9" ht="55.15" customHeight="1" thickBot="1" x14ac:dyDescent="0.3">
      <c r="A573" s="989" t="s">
        <v>367</v>
      </c>
      <c r="B573" s="990"/>
      <c r="C573" s="990"/>
      <c r="D573" s="991"/>
      <c r="E573" s="428">
        <v>159052.34</v>
      </c>
      <c r="F573" s="428">
        <v>7324928.21</v>
      </c>
    </row>
    <row r="574" spans="1:9" ht="13.5" thickBot="1" x14ac:dyDescent="0.3">
      <c r="A574" s="1003" t="s">
        <v>368</v>
      </c>
      <c r="B574" s="1004"/>
      <c r="C574" s="1004"/>
      <c r="D574" s="1005"/>
      <c r="E574" s="429">
        <f>SUM(E561+E562)</f>
        <v>25876907.059999999</v>
      </c>
      <c r="F574" s="482">
        <f>SUM(F561+F562)</f>
        <v>12966910.510000002</v>
      </c>
      <c r="G574" s="350"/>
    </row>
    <row r="577" spans="1:6" x14ac:dyDescent="0.2">
      <c r="A577" s="351" t="s">
        <v>369</v>
      </c>
      <c r="B577" s="352"/>
      <c r="C577" s="352"/>
      <c r="D577" s="353"/>
      <c r="E577" s="353"/>
      <c r="F577" s="353"/>
    </row>
    <row r="578" spans="1:6" ht="13.5" thickBot="1" x14ac:dyDescent="0.25">
      <c r="A578" s="15"/>
      <c r="B578" s="15"/>
      <c r="C578" s="15"/>
    </row>
    <row r="579" spans="1:6" ht="26.25" thickBot="1" x14ac:dyDescent="0.3">
      <c r="A579" s="1024"/>
      <c r="B579" s="1025"/>
      <c r="C579" s="1025"/>
      <c r="D579" s="1026"/>
      <c r="E579" s="295" t="s">
        <v>270</v>
      </c>
      <c r="F579" s="161" t="s">
        <v>271</v>
      </c>
    </row>
    <row r="580" spans="1:6" ht="13.5" thickBot="1" x14ac:dyDescent="0.3">
      <c r="A580" s="1027" t="s">
        <v>370</v>
      </c>
      <c r="B580" s="1028"/>
      <c r="C580" s="1028"/>
      <c r="D580" s="1029"/>
      <c r="E580" s="316">
        <v>0</v>
      </c>
      <c r="F580" s="316">
        <v>0</v>
      </c>
    </row>
    <row r="581" spans="1:6" ht="13.5" thickBot="1" x14ac:dyDescent="0.3">
      <c r="A581" s="992" t="s">
        <v>371</v>
      </c>
      <c r="B581" s="993"/>
      <c r="C581" s="993"/>
      <c r="D581" s="994"/>
      <c r="E581" s="316">
        <f>SUM(E582:E583)</f>
        <v>6084364.3399999999</v>
      </c>
      <c r="F581" s="407">
        <f>SUM(F582:F583)</f>
        <v>6769306.1500000004</v>
      </c>
    </row>
    <row r="582" spans="1:6" ht="26.45" customHeight="1" x14ac:dyDescent="0.25">
      <c r="A582" s="983" t="s">
        <v>372</v>
      </c>
      <c r="B582" s="984"/>
      <c r="C582" s="984"/>
      <c r="D582" s="985"/>
      <c r="E582" s="232">
        <v>6084364.3399999999</v>
      </c>
      <c r="F582" s="382">
        <v>6769306.1500000004</v>
      </c>
    </row>
    <row r="583" spans="1:6" ht="16.149999999999999" customHeight="1" thickBot="1" x14ac:dyDescent="0.3">
      <c r="A583" s="1018" t="s">
        <v>373</v>
      </c>
      <c r="B583" s="1019"/>
      <c r="C583" s="1019"/>
      <c r="D583" s="1020"/>
      <c r="E583" s="345">
        <v>0</v>
      </c>
      <c r="F583" s="424">
        <v>0</v>
      </c>
    </row>
    <row r="584" spans="1:6" ht="13.5" thickBot="1" x14ac:dyDescent="0.3">
      <c r="A584" s="992" t="s">
        <v>374</v>
      </c>
      <c r="B584" s="993"/>
      <c r="C584" s="993"/>
      <c r="D584" s="994"/>
      <c r="E584" s="316">
        <f>SUM(E585:E591)</f>
        <v>1183643.6499999999</v>
      </c>
      <c r="F584" s="407">
        <f>SUM(F585:F591)</f>
        <v>20717.560000000001</v>
      </c>
    </row>
    <row r="585" spans="1:6" x14ac:dyDescent="0.25">
      <c r="A585" s="1006" t="s">
        <v>375</v>
      </c>
      <c r="B585" s="1007"/>
      <c r="C585" s="1007"/>
      <c r="D585" s="1008"/>
      <c r="E585" s="354">
        <v>0</v>
      </c>
      <c r="F585" s="581">
        <v>0</v>
      </c>
    </row>
    <row r="586" spans="1:6" x14ac:dyDescent="0.25">
      <c r="A586" s="1021" t="s">
        <v>376</v>
      </c>
      <c r="B586" s="1022"/>
      <c r="C586" s="1022"/>
      <c r="D586" s="1023"/>
      <c r="E586" s="232">
        <v>0</v>
      </c>
      <c r="F586" s="382">
        <v>0</v>
      </c>
    </row>
    <row r="587" spans="1:6" x14ac:dyDescent="0.25">
      <c r="A587" s="932" t="s">
        <v>377</v>
      </c>
      <c r="B587" s="933"/>
      <c r="C587" s="933"/>
      <c r="D587" s="934"/>
      <c r="E587" s="232">
        <v>0</v>
      </c>
      <c r="F587" s="233">
        <v>0</v>
      </c>
    </row>
    <row r="588" spans="1:6" x14ac:dyDescent="0.25">
      <c r="A588" s="986" t="s">
        <v>378</v>
      </c>
      <c r="B588" s="987"/>
      <c r="C588" s="987"/>
      <c r="D588" s="988"/>
      <c r="E588" s="320">
        <v>0</v>
      </c>
      <c r="F588" s="321">
        <v>0</v>
      </c>
    </row>
    <row r="589" spans="1:6" x14ac:dyDescent="0.25">
      <c r="A589" s="986" t="s">
        <v>379</v>
      </c>
      <c r="B589" s="987"/>
      <c r="C589" s="987"/>
      <c r="D589" s="988"/>
      <c r="E589" s="345">
        <v>0</v>
      </c>
      <c r="F589" s="346">
        <v>0</v>
      </c>
    </row>
    <row r="590" spans="1:6" x14ac:dyDescent="0.25">
      <c r="A590" s="986" t="s">
        <v>380</v>
      </c>
      <c r="B590" s="987"/>
      <c r="C590" s="987"/>
      <c r="D590" s="988"/>
      <c r="E590" s="425">
        <v>1183643.6499999999</v>
      </c>
      <c r="F590" s="424">
        <v>20717.560000000001</v>
      </c>
    </row>
    <row r="591" spans="1:6" ht="13.5" thickBot="1" x14ac:dyDescent="0.3">
      <c r="A591" s="1030" t="s">
        <v>138</v>
      </c>
      <c r="B591" s="1031"/>
      <c r="C591" s="1031"/>
      <c r="D591" s="1032"/>
      <c r="E591" s="345">
        <v>0</v>
      </c>
      <c r="F591" s="346">
        <v>0</v>
      </c>
    </row>
    <row r="592" spans="1:6" ht="13.5" thickBot="1" x14ac:dyDescent="0.3">
      <c r="A592" s="1003" t="s">
        <v>84</v>
      </c>
      <c r="B592" s="1004"/>
      <c r="C592" s="1004"/>
      <c r="D592" s="1005"/>
      <c r="E592" s="207">
        <f>E580+E581+E584</f>
        <v>7268007.9900000002</v>
      </c>
      <c r="F592" s="218">
        <f>F580+F581+F584</f>
        <v>6790023.71</v>
      </c>
    </row>
    <row r="595" spans="1:6" x14ac:dyDescent="0.25">
      <c r="A595" s="939" t="s">
        <v>381</v>
      </c>
      <c r="B595" s="939"/>
      <c r="C595" s="939"/>
    </row>
    <row r="596" spans="1:6" ht="13.5" thickBot="1" x14ac:dyDescent="0.3">
      <c r="A596" s="143"/>
      <c r="B596" s="143"/>
      <c r="C596" s="143"/>
    </row>
    <row r="597" spans="1:6" ht="26.25" thickBot="1" x14ac:dyDescent="0.3">
      <c r="A597" s="760"/>
      <c r="B597" s="761"/>
      <c r="C597" s="761"/>
      <c r="D597" s="762"/>
      <c r="E597" s="295" t="s">
        <v>270</v>
      </c>
      <c r="F597" s="161" t="s">
        <v>271</v>
      </c>
    </row>
    <row r="598" spans="1:6" ht="13.5" thickBot="1" x14ac:dyDescent="0.3">
      <c r="A598" s="796" t="s">
        <v>371</v>
      </c>
      <c r="B598" s="940"/>
      <c r="C598" s="940"/>
      <c r="D598" s="941"/>
      <c r="E598" s="316">
        <f>E599+E600</f>
        <v>0</v>
      </c>
      <c r="F598" s="316">
        <f>F599+F600</f>
        <v>0</v>
      </c>
    </row>
    <row r="599" spans="1:6" x14ac:dyDescent="0.25">
      <c r="A599" s="1006" t="s">
        <v>382</v>
      </c>
      <c r="B599" s="1007"/>
      <c r="C599" s="1007"/>
      <c r="D599" s="1008"/>
      <c r="E599" s="430">
        <v>0</v>
      </c>
      <c r="F599" s="420">
        <v>0</v>
      </c>
    </row>
    <row r="600" spans="1:6" ht="13.5" thickBot="1" x14ac:dyDescent="0.3">
      <c r="A600" s="1021" t="s">
        <v>383</v>
      </c>
      <c r="B600" s="1022"/>
      <c r="C600" s="1022"/>
      <c r="D600" s="1023"/>
      <c r="E600" s="428">
        <v>0</v>
      </c>
      <c r="F600" s="426">
        <v>0</v>
      </c>
    </row>
    <row r="601" spans="1:6" ht="13.5" thickBot="1" x14ac:dyDescent="0.3">
      <c r="A601" s="796" t="s">
        <v>384</v>
      </c>
      <c r="B601" s="940"/>
      <c r="C601" s="940"/>
      <c r="D601" s="941"/>
      <c r="E601" s="407">
        <f>SUM(E602:E607)</f>
        <v>10439738.15</v>
      </c>
      <c r="F601" s="407">
        <f>SUM(F602:F607)</f>
        <v>8431361.9699999988</v>
      </c>
    </row>
    <row r="602" spans="1:6" x14ac:dyDescent="0.25">
      <c r="A602" s="932" t="s">
        <v>385</v>
      </c>
      <c r="B602" s="933"/>
      <c r="C602" s="933"/>
      <c r="D602" s="934"/>
      <c r="E602" s="408">
        <v>0</v>
      </c>
      <c r="F602" s="408">
        <v>0</v>
      </c>
    </row>
    <row r="603" spans="1:6" x14ac:dyDescent="0.25">
      <c r="A603" s="986" t="s">
        <v>386</v>
      </c>
      <c r="B603" s="987"/>
      <c r="C603" s="987"/>
      <c r="D603" s="988"/>
      <c r="E603" s="408">
        <v>0</v>
      </c>
      <c r="F603" s="408">
        <v>0</v>
      </c>
    </row>
    <row r="604" spans="1:6" x14ac:dyDescent="0.25">
      <c r="A604" s="986" t="s">
        <v>387</v>
      </c>
      <c r="B604" s="987"/>
      <c r="C604" s="987"/>
      <c r="D604" s="988"/>
      <c r="E604" s="425">
        <v>4874822.97</v>
      </c>
      <c r="F604" s="425">
        <v>5680636.2800000003</v>
      </c>
    </row>
    <row r="605" spans="1:6" x14ac:dyDescent="0.25">
      <c r="A605" s="986" t="s">
        <v>388</v>
      </c>
      <c r="B605" s="987"/>
      <c r="C605" s="987"/>
      <c r="D605" s="988"/>
      <c r="E605" s="425">
        <v>4370631.24</v>
      </c>
      <c r="F605" s="425">
        <v>2747373.17</v>
      </c>
    </row>
    <row r="606" spans="1:6" x14ac:dyDescent="0.25">
      <c r="A606" s="986" t="s">
        <v>389</v>
      </c>
      <c r="B606" s="987"/>
      <c r="C606" s="987"/>
      <c r="D606" s="988"/>
      <c r="E606" s="425">
        <v>1192533.69</v>
      </c>
      <c r="F606" s="425">
        <v>0</v>
      </c>
    </row>
    <row r="607" spans="1:6" ht="13.5" thickBot="1" x14ac:dyDescent="0.3">
      <c r="A607" s="1043" t="s">
        <v>138</v>
      </c>
      <c r="B607" s="1044"/>
      <c r="C607" s="1044"/>
      <c r="D607" s="1045"/>
      <c r="E607" s="425">
        <v>1750.25</v>
      </c>
      <c r="F607" s="425">
        <v>3352.52</v>
      </c>
    </row>
    <row r="608" spans="1:6" ht="13.5" thickBot="1" x14ac:dyDescent="0.3">
      <c r="A608" s="1003" t="s">
        <v>84</v>
      </c>
      <c r="B608" s="1004"/>
      <c r="C608" s="1004"/>
      <c r="D608" s="1005"/>
      <c r="E608" s="207">
        <f>SUM(E598+E601)</f>
        <v>10439738.15</v>
      </c>
      <c r="F608" s="218">
        <f>SUM(F598+F601)</f>
        <v>8431361.9699999988</v>
      </c>
    </row>
    <row r="612" spans="1:6" x14ac:dyDescent="0.25">
      <c r="A612" s="1033" t="s">
        <v>390</v>
      </c>
      <c r="B612" s="1033"/>
      <c r="C612" s="1033"/>
      <c r="D612" s="1033"/>
      <c r="E612" s="1033"/>
      <c r="F612" s="1033"/>
    </row>
    <row r="613" spans="1:6" ht="13.5" thickBot="1" x14ac:dyDescent="0.3">
      <c r="A613" s="355"/>
    </row>
    <row r="614" spans="1:6" ht="13.5" thickBot="1" x14ac:dyDescent="0.3">
      <c r="A614" s="1034" t="s">
        <v>391</v>
      </c>
      <c r="B614" s="1035"/>
      <c r="C614" s="1037" t="s">
        <v>108</v>
      </c>
      <c r="D614" s="1038"/>
      <c r="E614" s="1038"/>
      <c r="F614" s="1039"/>
    </row>
    <row r="615" spans="1:6" ht="13.5" thickBot="1" x14ac:dyDescent="0.3">
      <c r="A615" s="917"/>
      <c r="B615" s="1036"/>
      <c r="C615" s="356" t="s">
        <v>392</v>
      </c>
      <c r="D615" s="357" t="s">
        <v>393</v>
      </c>
      <c r="E615" s="358" t="s">
        <v>272</v>
      </c>
      <c r="F615" s="357" t="s">
        <v>275</v>
      </c>
    </row>
    <row r="616" spans="1:6" x14ac:dyDescent="0.25">
      <c r="A616" s="1040" t="s">
        <v>394</v>
      </c>
      <c r="B616" s="1041"/>
      <c r="C616" s="359">
        <f>SUM(C617:C619)</f>
        <v>0</v>
      </c>
      <c r="D616" s="359">
        <f>SUM(D617:D619)</f>
        <v>0</v>
      </c>
      <c r="E616" s="359">
        <f>SUM(E617:E619)</f>
        <v>0</v>
      </c>
      <c r="F616" s="135">
        <f>SUM(F617:F619)</f>
        <v>0</v>
      </c>
    </row>
    <row r="617" spans="1:6" x14ac:dyDescent="0.25">
      <c r="A617" s="1042" t="s">
        <v>395</v>
      </c>
      <c r="B617" s="1012"/>
      <c r="C617" s="359">
        <v>0</v>
      </c>
      <c r="D617" s="135">
        <v>0</v>
      </c>
      <c r="E617" s="360">
        <v>0</v>
      </c>
      <c r="F617" s="135">
        <v>0</v>
      </c>
    </row>
    <row r="618" spans="1:6" x14ac:dyDescent="0.25">
      <c r="A618" s="1042" t="s">
        <v>395</v>
      </c>
      <c r="B618" s="1012"/>
      <c r="C618" s="359">
        <v>0</v>
      </c>
      <c r="D618" s="135">
        <v>0</v>
      </c>
      <c r="E618" s="360">
        <v>0</v>
      </c>
      <c r="F618" s="135">
        <v>0</v>
      </c>
    </row>
    <row r="619" spans="1:6" x14ac:dyDescent="0.25">
      <c r="A619" s="1042" t="s">
        <v>395</v>
      </c>
      <c r="B619" s="1012"/>
      <c r="C619" s="359">
        <v>0</v>
      </c>
      <c r="D619" s="135">
        <v>0</v>
      </c>
      <c r="E619" s="360">
        <v>0</v>
      </c>
      <c r="F619" s="135">
        <v>0</v>
      </c>
    </row>
    <row r="620" spans="1:6" x14ac:dyDescent="0.25">
      <c r="A620" s="1050" t="s">
        <v>396</v>
      </c>
      <c r="B620" s="1051"/>
      <c r="C620" s="359">
        <v>0</v>
      </c>
      <c r="D620" s="135">
        <v>0</v>
      </c>
      <c r="E620" s="360">
        <v>0</v>
      </c>
      <c r="F620" s="135">
        <v>0</v>
      </c>
    </row>
    <row r="621" spans="1:6" ht="13.5" thickBot="1" x14ac:dyDescent="0.3">
      <c r="A621" s="1052" t="s">
        <v>397</v>
      </c>
      <c r="B621" s="819"/>
      <c r="C621" s="361">
        <v>0</v>
      </c>
      <c r="D621" s="362">
        <v>0</v>
      </c>
      <c r="E621" s="363">
        <v>0</v>
      </c>
      <c r="F621" s="362">
        <v>0</v>
      </c>
    </row>
    <row r="622" spans="1:6" ht="13.5" thickBot="1" x14ac:dyDescent="0.3">
      <c r="A622" s="1053" t="s">
        <v>139</v>
      </c>
      <c r="B622" s="1054"/>
      <c r="C622" s="207">
        <f>C616+C620+C621</f>
        <v>0</v>
      </c>
      <c r="D622" s="207">
        <f>D616+D620+D621</f>
        <v>0</v>
      </c>
      <c r="E622" s="207">
        <f>E616+E620+E621</f>
        <v>0</v>
      </c>
      <c r="F622" s="207">
        <f>F616+F620+F621</f>
        <v>0</v>
      </c>
    </row>
    <row r="625" spans="1:7" ht="30" customHeight="1" x14ac:dyDescent="0.25">
      <c r="A625" s="930" t="s">
        <v>398</v>
      </c>
      <c r="B625" s="930"/>
      <c r="C625" s="930"/>
      <c r="D625" s="930"/>
      <c r="E625" s="1055"/>
      <c r="F625" s="1055"/>
    </row>
    <row r="627" spans="1:7" x14ac:dyDescent="0.25">
      <c r="A627" s="1033" t="s">
        <v>399</v>
      </c>
      <c r="B627" s="1033"/>
      <c r="C627" s="1033"/>
      <c r="D627" s="1033"/>
    </row>
    <row r="628" spans="1:7" ht="13.5" thickBot="1" x14ac:dyDescent="0.3"/>
    <row r="629" spans="1:7" ht="51.75" thickBot="1" x14ac:dyDescent="0.3">
      <c r="A629" s="825" t="s">
        <v>32</v>
      </c>
      <c r="B629" s="826"/>
      <c r="C629" s="180" t="s">
        <v>400</v>
      </c>
      <c r="D629" s="180" t="s">
        <v>401</v>
      </c>
      <c r="G629" s="350"/>
    </row>
    <row r="630" spans="1:7" ht="25.5" customHeight="1" thickBot="1" x14ac:dyDescent="0.3">
      <c r="A630" s="1048" t="s">
        <v>402</v>
      </c>
      <c r="B630" s="1049"/>
      <c r="C630" s="483">
        <v>209</v>
      </c>
      <c r="D630" s="484">
        <v>212</v>
      </c>
    </row>
    <row r="633" spans="1:7" x14ac:dyDescent="0.25">
      <c r="A633" s="294" t="s">
        <v>403</v>
      </c>
      <c r="B633" s="8"/>
      <c r="C633" s="8"/>
      <c r="D633" s="8"/>
      <c r="E633" s="8"/>
    </row>
    <row r="634" spans="1:7" s="458" customFormat="1" ht="15.75" thickBot="1" x14ac:dyDescent="0.3">
      <c r="A634"/>
      <c r="B634" s="461"/>
      <c r="C634" s="374"/>
      <c r="D634" s="374"/>
      <c r="E634" s="374"/>
      <c r="F634" s="374"/>
    </row>
    <row r="635" spans="1:7" s="458" customFormat="1" ht="26.25" thickBot="1" x14ac:dyDescent="0.3">
      <c r="A635" s="459" t="s">
        <v>404</v>
      </c>
      <c r="B635" s="357" t="s">
        <v>405</v>
      </c>
      <c r="C635" s="357" t="s">
        <v>154</v>
      </c>
      <c r="D635" s="94" t="s">
        <v>406</v>
      </c>
      <c r="E635" s="93" t="s">
        <v>407</v>
      </c>
    </row>
    <row r="636" spans="1:7" s="458" customFormat="1" ht="111.75" customHeight="1" x14ac:dyDescent="0.25">
      <c r="A636" s="438" t="s">
        <v>81</v>
      </c>
      <c r="B636" s="436" t="s">
        <v>424</v>
      </c>
      <c r="C636" s="446">
        <v>1534260</v>
      </c>
      <c r="D636" s="437" t="s">
        <v>428</v>
      </c>
      <c r="E636" s="436" t="s">
        <v>427</v>
      </c>
    </row>
    <row r="637" spans="1:7" s="458" customFormat="1" ht="117" customHeight="1" x14ac:dyDescent="0.25">
      <c r="A637" s="439" t="s">
        <v>82</v>
      </c>
      <c r="B637" s="436" t="s">
        <v>425</v>
      </c>
      <c r="C637" s="447">
        <v>1260360</v>
      </c>
      <c r="D637" s="437" t="s">
        <v>428</v>
      </c>
      <c r="E637" s="436" t="s">
        <v>427</v>
      </c>
    </row>
    <row r="638" spans="1:7" s="458" customFormat="1" ht="114.75" customHeight="1" thickBot="1" x14ac:dyDescent="0.3">
      <c r="A638" s="440" t="s">
        <v>408</v>
      </c>
      <c r="B638" s="441" t="s">
        <v>426</v>
      </c>
      <c r="C638" s="448">
        <v>982800</v>
      </c>
      <c r="D638" s="442" t="s">
        <v>428</v>
      </c>
      <c r="E638" s="436" t="s">
        <v>427</v>
      </c>
    </row>
    <row r="639" spans="1:7" s="458" customFormat="1" ht="13.5" thickBot="1" x14ac:dyDescent="0.3">
      <c r="A639" s="459" t="s">
        <v>409</v>
      </c>
      <c r="B639" s="443" t="s">
        <v>422</v>
      </c>
      <c r="C639" s="449">
        <f>SUM(C636:C638)</f>
        <v>3777420</v>
      </c>
      <c r="D639" s="445"/>
      <c r="E639" s="444"/>
    </row>
    <row r="640" spans="1:7" s="458" customFormat="1" x14ac:dyDescent="0.25">
      <c r="A640" s="461"/>
      <c r="B640" s="374"/>
      <c r="C640" s="374"/>
      <c r="D640" s="374"/>
      <c r="E640" s="374"/>
    </row>
    <row r="642" spans="1:5" x14ac:dyDescent="0.25">
      <c r="A642" s="294" t="s">
        <v>414</v>
      </c>
      <c r="B642" s="371"/>
      <c r="C642" s="371"/>
      <c r="D642" s="371"/>
      <c r="E642" s="371"/>
    </row>
    <row r="643" spans="1:5" ht="13.5" thickBot="1" x14ac:dyDescent="0.3">
      <c r="B643" s="364"/>
      <c r="C643" s="364"/>
    </row>
    <row r="644" spans="1:5" ht="26.25" thickBot="1" x14ac:dyDescent="0.3">
      <c r="A644" s="356" t="s">
        <v>404</v>
      </c>
      <c r="B644" s="357" t="s">
        <v>405</v>
      </c>
      <c r="C644" s="357" t="s">
        <v>154</v>
      </c>
      <c r="D644" s="94" t="s">
        <v>415</v>
      </c>
      <c r="E644" s="93" t="s">
        <v>407</v>
      </c>
    </row>
    <row r="645" spans="1:5" x14ac:dyDescent="0.25">
      <c r="A645" s="365" t="s">
        <v>81</v>
      </c>
      <c r="B645" s="131"/>
      <c r="C645" s="131">
        <v>0</v>
      </c>
      <c r="D645" s="366"/>
      <c r="E645" s="131"/>
    </row>
    <row r="646" spans="1:5" x14ac:dyDescent="0.25">
      <c r="A646" s="367" t="s">
        <v>82</v>
      </c>
      <c r="B646" s="110"/>
      <c r="C646" s="110">
        <v>0</v>
      </c>
      <c r="D646" s="109"/>
      <c r="E646" s="110"/>
    </row>
    <row r="647" spans="1:5" x14ac:dyDescent="0.25">
      <c r="A647" s="367" t="s">
        <v>408</v>
      </c>
      <c r="B647" s="110"/>
      <c r="C647" s="110">
        <v>0</v>
      </c>
      <c r="D647" s="109"/>
      <c r="E647" s="110"/>
    </row>
    <row r="648" spans="1:5" x14ac:dyDescent="0.25">
      <c r="A648" s="367" t="s">
        <v>409</v>
      </c>
      <c r="B648" s="110"/>
      <c r="C648" s="110">
        <v>0</v>
      </c>
      <c r="D648" s="109"/>
      <c r="E648" s="110"/>
    </row>
    <row r="649" spans="1:5" x14ac:dyDescent="0.25">
      <c r="A649" s="367" t="s">
        <v>410</v>
      </c>
      <c r="B649" s="110"/>
      <c r="C649" s="110">
        <v>0</v>
      </c>
      <c r="D649" s="109"/>
      <c r="E649" s="110"/>
    </row>
    <row r="650" spans="1:5" x14ac:dyDescent="0.25">
      <c r="A650" s="367" t="s">
        <v>411</v>
      </c>
      <c r="B650" s="110"/>
      <c r="C650" s="110">
        <v>0</v>
      </c>
      <c r="D650" s="109"/>
      <c r="E650" s="110"/>
    </row>
    <row r="651" spans="1:5" x14ac:dyDescent="0.25">
      <c r="A651" s="367" t="s">
        <v>412</v>
      </c>
      <c r="B651" s="110"/>
      <c r="C651" s="110">
        <v>0</v>
      </c>
      <c r="D651" s="109"/>
      <c r="E651" s="110"/>
    </row>
    <row r="652" spans="1:5" ht="13.5" thickBot="1" x14ac:dyDescent="0.3">
      <c r="A652" s="368" t="s">
        <v>413</v>
      </c>
      <c r="B652" s="369"/>
      <c r="C652" s="369">
        <v>0</v>
      </c>
      <c r="D652" s="370"/>
      <c r="E652" s="369"/>
    </row>
    <row r="660" spans="1:7" x14ac:dyDescent="0.2">
      <c r="A660" s="372"/>
      <c r="B660" s="372"/>
      <c r="C660" s="1047"/>
      <c r="D660" s="1047"/>
      <c r="E660" s="372"/>
      <c r="F660" s="372"/>
    </row>
    <row r="661" spans="1:7" x14ac:dyDescent="0.2">
      <c r="A661" s="373" t="s">
        <v>416</v>
      </c>
      <c r="B661" s="373"/>
      <c r="C661" s="1047" t="s">
        <v>417</v>
      </c>
      <c r="D661" s="1047"/>
      <c r="E661" s="373"/>
      <c r="F661" s="1046" t="s">
        <v>418</v>
      </c>
      <c r="G661" s="1046"/>
    </row>
    <row r="662" spans="1:7" ht="12.75" customHeight="1" x14ac:dyDescent="0.2">
      <c r="A662" s="373" t="s">
        <v>419</v>
      </c>
      <c r="B662" s="159"/>
      <c r="C662" s="1046" t="s">
        <v>420</v>
      </c>
      <c r="D662" s="1046"/>
      <c r="E662" s="373"/>
      <c r="F662" s="1046" t="s">
        <v>421</v>
      </c>
      <c r="G662" s="1046"/>
    </row>
  </sheetData>
  <mergeCells count="420">
    <mergeCell ref="F662:G662"/>
    <mergeCell ref="C662:D662"/>
    <mergeCell ref="F661:G661"/>
    <mergeCell ref="C661:D661"/>
    <mergeCell ref="C660:D660"/>
    <mergeCell ref="A629:B629"/>
    <mergeCell ref="A630:B630"/>
    <mergeCell ref="A619:B619"/>
    <mergeCell ref="A620:B620"/>
    <mergeCell ref="A621:B621"/>
    <mergeCell ref="A622:B622"/>
    <mergeCell ref="A625:F625"/>
    <mergeCell ref="A627:D627"/>
    <mergeCell ref="A612:F612"/>
    <mergeCell ref="A614:B615"/>
    <mergeCell ref="C614:F614"/>
    <mergeCell ref="A616:B616"/>
    <mergeCell ref="A617:B617"/>
    <mergeCell ref="A618:B618"/>
    <mergeCell ref="A603:D603"/>
    <mergeCell ref="A604:D604"/>
    <mergeCell ref="A605:D605"/>
    <mergeCell ref="A606:D606"/>
    <mergeCell ref="A607:D607"/>
    <mergeCell ref="A608:D608"/>
    <mergeCell ref="A597:D597"/>
    <mergeCell ref="A598:D598"/>
    <mergeCell ref="A599:D599"/>
    <mergeCell ref="A600:D600"/>
    <mergeCell ref="A601:D601"/>
    <mergeCell ref="A602:D602"/>
    <mergeCell ref="A588:D588"/>
    <mergeCell ref="A589:D589"/>
    <mergeCell ref="A590:D590"/>
    <mergeCell ref="A591:D591"/>
    <mergeCell ref="A592:D592"/>
    <mergeCell ref="A595:C595"/>
    <mergeCell ref="A582:D582"/>
    <mergeCell ref="A583:D583"/>
    <mergeCell ref="A584:D584"/>
    <mergeCell ref="A585:D585"/>
    <mergeCell ref="A586:D586"/>
    <mergeCell ref="A587:D587"/>
    <mergeCell ref="A572:D572"/>
    <mergeCell ref="A573:D573"/>
    <mergeCell ref="A574:D574"/>
    <mergeCell ref="A579:D579"/>
    <mergeCell ref="A580:D580"/>
    <mergeCell ref="A581:D581"/>
    <mergeCell ref="A566:D566"/>
    <mergeCell ref="A567:D567"/>
    <mergeCell ref="A568:D568"/>
    <mergeCell ref="A569:D569"/>
    <mergeCell ref="A570:D570"/>
    <mergeCell ref="A571:D571"/>
    <mergeCell ref="A560:D560"/>
    <mergeCell ref="A561:D561"/>
    <mergeCell ref="A562:D562"/>
    <mergeCell ref="A563:D563"/>
    <mergeCell ref="A564:D564"/>
    <mergeCell ref="A565:D565"/>
    <mergeCell ref="A551:D551"/>
    <mergeCell ref="A552:D552"/>
    <mergeCell ref="A553:D553"/>
    <mergeCell ref="A554:D554"/>
    <mergeCell ref="A555:D555"/>
    <mergeCell ref="A558:D558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0:B530"/>
    <mergeCell ref="A531:B531"/>
    <mergeCell ref="A532:B532"/>
    <mergeCell ref="A533:B533"/>
    <mergeCell ref="A536:C536"/>
    <mergeCell ref="A538:D538"/>
    <mergeCell ref="A524:B524"/>
    <mergeCell ref="A525:B525"/>
    <mergeCell ref="A526:B526"/>
    <mergeCell ref="A527:B527"/>
    <mergeCell ref="A528:B528"/>
    <mergeCell ref="A529:B529"/>
    <mergeCell ref="A519:D519"/>
    <mergeCell ref="A521:B521"/>
    <mergeCell ref="C521:C522"/>
    <mergeCell ref="D521:D522"/>
    <mergeCell ref="A522:B522"/>
    <mergeCell ref="A523:B523"/>
    <mergeCell ref="A512:D512"/>
    <mergeCell ref="A513:D513"/>
    <mergeCell ref="A514:D514"/>
    <mergeCell ref="A515:D515"/>
    <mergeCell ref="A516:D516"/>
    <mergeCell ref="A517:D517"/>
    <mergeCell ref="A506:D506"/>
    <mergeCell ref="A507:D507"/>
    <mergeCell ref="A508:D508"/>
    <mergeCell ref="A509:D509"/>
    <mergeCell ref="A510:D510"/>
    <mergeCell ref="A511:D511"/>
    <mergeCell ref="A500:D500"/>
    <mergeCell ref="A501:D501"/>
    <mergeCell ref="A502:D502"/>
    <mergeCell ref="A503:D503"/>
    <mergeCell ref="A504:D504"/>
    <mergeCell ref="A505:D505"/>
    <mergeCell ref="A494:D494"/>
    <mergeCell ref="A495:D495"/>
    <mergeCell ref="A496:D496"/>
    <mergeCell ref="A497:D497"/>
    <mergeCell ref="A498:D498"/>
    <mergeCell ref="A499:D499"/>
    <mergeCell ref="A488:D488"/>
    <mergeCell ref="A489:D489"/>
    <mergeCell ref="A490:D490"/>
    <mergeCell ref="A491:D491"/>
    <mergeCell ref="A492:D492"/>
    <mergeCell ref="A493:D493"/>
    <mergeCell ref="A482:D482"/>
    <mergeCell ref="A483:D483"/>
    <mergeCell ref="A484:D484"/>
    <mergeCell ref="A485:D485"/>
    <mergeCell ref="A486:D486"/>
    <mergeCell ref="A487:D487"/>
    <mergeCell ref="A476:D476"/>
    <mergeCell ref="A477:D477"/>
    <mergeCell ref="A478:D478"/>
    <mergeCell ref="A479:D479"/>
    <mergeCell ref="A480:D480"/>
    <mergeCell ref="A481:D481"/>
    <mergeCell ref="A465:B465"/>
    <mergeCell ref="C465:D465"/>
    <mergeCell ref="A471:C471"/>
    <mergeCell ref="A473:D473"/>
    <mergeCell ref="A474:D474"/>
    <mergeCell ref="A475:D475"/>
    <mergeCell ref="A429:B429"/>
    <mergeCell ref="A430:B430"/>
    <mergeCell ref="A463:E463"/>
    <mergeCell ref="A464:B464"/>
    <mergeCell ref="C464:D464"/>
    <mergeCell ref="A422:D422"/>
    <mergeCell ref="A423:C423"/>
    <mergeCell ref="A425:B425"/>
    <mergeCell ref="A426:B426"/>
    <mergeCell ref="A427:B427"/>
    <mergeCell ref="A428:B428"/>
    <mergeCell ref="A461:E461"/>
    <mergeCell ref="A410:B410"/>
    <mergeCell ref="A411:B411"/>
    <mergeCell ref="A412:B412"/>
    <mergeCell ref="A418:B418"/>
    <mergeCell ref="C418:D418"/>
    <mergeCell ref="A419:B419"/>
    <mergeCell ref="C419:D419"/>
    <mergeCell ref="A404:B404"/>
    <mergeCell ref="A405:B405"/>
    <mergeCell ref="A406:B406"/>
    <mergeCell ref="A407:B407"/>
    <mergeCell ref="A408:B408"/>
    <mergeCell ref="A409:B409"/>
    <mergeCell ref="A397:C397"/>
    <mergeCell ref="A399:B399"/>
    <mergeCell ref="A400:B400"/>
    <mergeCell ref="A401:B401"/>
    <mergeCell ref="A402:B402"/>
    <mergeCell ref="A403:B403"/>
    <mergeCell ref="A364:B364"/>
    <mergeCell ref="A365:B365"/>
    <mergeCell ref="A367:E367"/>
    <mergeCell ref="A372:I372"/>
    <mergeCell ref="A374:I374"/>
    <mergeCell ref="A376:A377"/>
    <mergeCell ref="B376:D376"/>
    <mergeCell ref="F376:H376"/>
    <mergeCell ref="A352:B352"/>
    <mergeCell ref="A355:D355"/>
    <mergeCell ref="A357:B357"/>
    <mergeCell ref="A358:B358"/>
    <mergeCell ref="A359:B359"/>
    <mergeCell ref="A362:E362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29:B329"/>
    <mergeCell ref="A330:B330"/>
    <mergeCell ref="A331:B331"/>
    <mergeCell ref="A336:E336"/>
    <mergeCell ref="A338:B338"/>
    <mergeCell ref="A339:B339"/>
    <mergeCell ref="A323:B323"/>
    <mergeCell ref="A324:B324"/>
    <mergeCell ref="A325:B325"/>
    <mergeCell ref="A326:B326"/>
    <mergeCell ref="A327:B327"/>
    <mergeCell ref="A328:B328"/>
    <mergeCell ref="A317:B317"/>
    <mergeCell ref="A318:B318"/>
    <mergeCell ref="A319:B319"/>
    <mergeCell ref="A320:B320"/>
    <mergeCell ref="A321:B321"/>
    <mergeCell ref="A322:B322"/>
    <mergeCell ref="A311:B311"/>
    <mergeCell ref="A312:B312"/>
    <mergeCell ref="A313:B313"/>
    <mergeCell ref="A314:B314"/>
    <mergeCell ref="A315:B315"/>
    <mergeCell ref="A316:B316"/>
    <mergeCell ref="A308:B308"/>
    <mergeCell ref="G308:H308"/>
    <mergeCell ref="A309:B309"/>
    <mergeCell ref="G309:H309"/>
    <mergeCell ref="A310:B310"/>
    <mergeCell ref="G310:H310"/>
    <mergeCell ref="A299:B299"/>
    <mergeCell ref="A300:B300"/>
    <mergeCell ref="A301:B301"/>
    <mergeCell ref="A302:B302"/>
    <mergeCell ref="A306:C306"/>
    <mergeCell ref="A293:B293"/>
    <mergeCell ref="A294:B294"/>
    <mergeCell ref="A295:B295"/>
    <mergeCell ref="A296:B296"/>
    <mergeCell ref="A297:B297"/>
    <mergeCell ref="A298:B298"/>
    <mergeCell ref="A287:B287"/>
    <mergeCell ref="A288:B288"/>
    <mergeCell ref="A289:B289"/>
    <mergeCell ref="A290:B290"/>
    <mergeCell ref="A291:B291"/>
    <mergeCell ref="A292:B292"/>
    <mergeCell ref="A281:B281"/>
    <mergeCell ref="A282:B282"/>
    <mergeCell ref="A283:B283"/>
    <mergeCell ref="A284:B284"/>
    <mergeCell ref="A285:B285"/>
    <mergeCell ref="A286:B286"/>
    <mergeCell ref="A275:B275"/>
    <mergeCell ref="A276:B276"/>
    <mergeCell ref="A277:B277"/>
    <mergeCell ref="A278:B278"/>
    <mergeCell ref="A279:B279"/>
    <mergeCell ref="A280:B280"/>
    <mergeCell ref="A267:B267"/>
    <mergeCell ref="A268:B268"/>
    <mergeCell ref="A270:D270"/>
    <mergeCell ref="A272:B272"/>
    <mergeCell ref="A273:B273"/>
    <mergeCell ref="A274:B274"/>
    <mergeCell ref="A261:B261"/>
    <mergeCell ref="A262:B262"/>
    <mergeCell ref="A263:B263"/>
    <mergeCell ref="A264:B264"/>
    <mergeCell ref="A265:B265"/>
    <mergeCell ref="A266:B266"/>
    <mergeCell ref="B237:E237"/>
    <mergeCell ref="B245:E245"/>
    <mergeCell ref="A256:E256"/>
    <mergeCell ref="A258:B258"/>
    <mergeCell ref="A259:B259"/>
    <mergeCell ref="A260:B260"/>
    <mergeCell ref="A225:B225"/>
    <mergeCell ref="A226:B226"/>
    <mergeCell ref="A227:B227"/>
    <mergeCell ref="A233:E233"/>
    <mergeCell ref="B235:C235"/>
    <mergeCell ref="D235:E235"/>
    <mergeCell ref="A216:B216"/>
    <mergeCell ref="A217:B217"/>
    <mergeCell ref="A218:B218"/>
    <mergeCell ref="A219:B219"/>
    <mergeCell ref="A222:D222"/>
    <mergeCell ref="A224:B224"/>
    <mergeCell ref="A210:B210"/>
    <mergeCell ref="A211:B211"/>
    <mergeCell ref="A212:B212"/>
    <mergeCell ref="A213:B213"/>
    <mergeCell ref="A214:B214"/>
    <mergeCell ref="A215:B215"/>
    <mergeCell ref="A201:B201"/>
    <mergeCell ref="A204:E204"/>
    <mergeCell ref="A206:B206"/>
    <mergeCell ref="A207:B207"/>
    <mergeCell ref="A208:B208"/>
    <mergeCell ref="A209:B209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171:B171"/>
    <mergeCell ref="A172:B172"/>
    <mergeCell ref="A173:B173"/>
    <mergeCell ref="A174:B174"/>
    <mergeCell ref="A175:B175"/>
    <mergeCell ref="A176:B176"/>
    <mergeCell ref="B160:D160"/>
    <mergeCell ref="B161:D161"/>
    <mergeCell ref="B162:D162"/>
    <mergeCell ref="A168:G168"/>
    <mergeCell ref="A170:B170"/>
    <mergeCell ref="A156:D157"/>
    <mergeCell ref="E156:E157"/>
    <mergeCell ref="F156:H156"/>
    <mergeCell ref="I156:I157"/>
    <mergeCell ref="B158:D158"/>
    <mergeCell ref="B159:D159"/>
    <mergeCell ref="A140:I140"/>
    <mergeCell ref="A142:B142"/>
    <mergeCell ref="A143:B143"/>
    <mergeCell ref="A147:B147"/>
    <mergeCell ref="A148:B148"/>
    <mergeCell ref="A154:I154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62:B62"/>
    <mergeCell ref="A63:B63"/>
    <mergeCell ref="A52:C52"/>
    <mergeCell ref="A53:B53"/>
    <mergeCell ref="A54:B54"/>
    <mergeCell ref="A55:B55"/>
    <mergeCell ref="A56:B56"/>
    <mergeCell ref="A57:B57"/>
    <mergeCell ref="A94:E94"/>
    <mergeCell ref="A34:I34"/>
    <mergeCell ref="C40:C42"/>
    <mergeCell ref="A43:C43"/>
    <mergeCell ref="A44:B44"/>
    <mergeCell ref="A45:B45"/>
    <mergeCell ref="A58:B58"/>
    <mergeCell ref="A59:B59"/>
    <mergeCell ref="A60:B60"/>
    <mergeCell ref="A61:C61"/>
    <mergeCell ref="A40:B40"/>
    <mergeCell ref="A41:B41"/>
    <mergeCell ref="A42:B42"/>
    <mergeCell ref="G56:H56"/>
    <mergeCell ref="H349:K349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6:B46"/>
    <mergeCell ref="A47:B47"/>
    <mergeCell ref="A48:B48"/>
    <mergeCell ref="A49:B49"/>
    <mergeCell ref="A50:B50"/>
    <mergeCell ref="A51:B51"/>
  </mergeCells>
  <pageMargins left="0.7" right="0.7" top="0.75" bottom="0.7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2023</vt:lpstr>
      <vt:lpstr>RACHUNEK ZYSKÓW I STRAT 2023</vt:lpstr>
      <vt:lpstr>ZESTAWIENIE ZM. W FUNDUSZU 2023</vt:lpstr>
      <vt:lpstr>zał 20 noty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ROK 2023</dc:title>
  <dc:creator>Jelińska Teresa</dc:creator>
  <cp:lastModifiedBy>Jelińska Teresa</cp:lastModifiedBy>
  <cp:lastPrinted>2024-04-26T08:59:32Z</cp:lastPrinted>
  <dcterms:created xsi:type="dcterms:W3CDTF">2023-03-07T09:36:28Z</dcterms:created>
  <dcterms:modified xsi:type="dcterms:W3CDTF">2024-05-06T12:22:19Z</dcterms:modified>
</cp:coreProperties>
</file>