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L:\RFK\Bilans\BILANS 2023\"/>
    </mc:Choice>
  </mc:AlternateContent>
  <bookViews>
    <workbookView xWindow="0" yWindow="0" windowWidth="28800" windowHeight="11700" activeTab="3"/>
  </bookViews>
  <sheets>
    <sheet name="Bilans Urząd Dzielnicy Bielany " sheetId="5" r:id="rId1"/>
    <sheet name="RZiS Urząd Dzielnicy Bielany" sheetId="6" r:id="rId2"/>
    <sheet name="ZZwFJ Urząd Dzielnicy Bielany" sheetId="7" r:id="rId3"/>
    <sheet name="Noty Urząd Dzielnicy Bielany" sheetId="15" r:id="rId4"/>
  </sheets>
  <externalReferences>
    <externalReference r:id="rId5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7" l="1"/>
  <c r="D23" i="7"/>
  <c r="D12" i="7"/>
  <c r="F670" i="15" l="1"/>
  <c r="F676" i="15" s="1"/>
  <c r="E670" i="15"/>
  <c r="E676" i="15" s="1"/>
  <c r="D670" i="15"/>
  <c r="D676" i="15" s="1"/>
  <c r="C670" i="15"/>
  <c r="C676" i="15" s="1"/>
  <c r="E661" i="15"/>
  <c r="E657" i="15"/>
  <c r="F654" i="15"/>
  <c r="E654" i="15"/>
  <c r="F651" i="15"/>
  <c r="F661" i="15" s="1"/>
  <c r="E651" i="15"/>
  <c r="F635" i="15"/>
  <c r="E635" i="15"/>
  <c r="F632" i="15"/>
  <c r="F643" i="15" s="1"/>
  <c r="E632" i="15"/>
  <c r="E643" i="15" s="1"/>
  <c r="F622" i="15"/>
  <c r="E622" i="15"/>
  <c r="F617" i="15"/>
  <c r="E617" i="15"/>
  <c r="F613" i="15"/>
  <c r="E613" i="15"/>
  <c r="F611" i="15"/>
  <c r="F623" i="15" s="1"/>
  <c r="E611" i="15"/>
  <c r="E623" i="15" s="1"/>
  <c r="F601" i="15"/>
  <c r="E601" i="15"/>
  <c r="F598" i="15"/>
  <c r="E596" i="15"/>
  <c r="F591" i="15"/>
  <c r="E591" i="15"/>
  <c r="F586" i="15"/>
  <c r="F602" i="15" s="1"/>
  <c r="E586" i="15"/>
  <c r="E602" i="15" s="1"/>
  <c r="C578" i="15"/>
  <c r="D573" i="15"/>
  <c r="D578" i="15" s="1"/>
  <c r="D570" i="15"/>
  <c r="F544" i="15"/>
  <c r="E544" i="15"/>
  <c r="F541" i="15"/>
  <c r="E541" i="15"/>
  <c r="F538" i="15"/>
  <c r="E538" i="15"/>
  <c r="F530" i="15"/>
  <c r="F529" i="15" s="1"/>
  <c r="E529" i="15"/>
  <c r="F524" i="15"/>
  <c r="F518" i="15"/>
  <c r="F517" i="15"/>
  <c r="F516" i="15"/>
  <c r="E516" i="15"/>
  <c r="E559" i="15" s="1"/>
  <c r="C491" i="15"/>
  <c r="B491" i="15"/>
  <c r="B485" i="15" s="1"/>
  <c r="C486" i="15"/>
  <c r="B486" i="15"/>
  <c r="C485" i="15"/>
  <c r="C480" i="15"/>
  <c r="B480" i="15"/>
  <c r="C475" i="15"/>
  <c r="B475" i="15"/>
  <c r="C474" i="15"/>
  <c r="B474" i="15"/>
  <c r="D442" i="15"/>
  <c r="C442" i="15"/>
  <c r="C440" i="15"/>
  <c r="C435" i="15" s="1"/>
  <c r="C444" i="15" s="1"/>
  <c r="C436" i="15"/>
  <c r="D435" i="15"/>
  <c r="D444" i="15" s="1"/>
  <c r="H423" i="15"/>
  <c r="G423" i="15"/>
  <c r="F423" i="15"/>
  <c r="E423" i="15"/>
  <c r="D423" i="15"/>
  <c r="C423" i="15"/>
  <c r="B423" i="15"/>
  <c r="H422" i="15"/>
  <c r="G422" i="15"/>
  <c r="F422" i="15"/>
  <c r="E422" i="15"/>
  <c r="D422" i="15"/>
  <c r="C422" i="15"/>
  <c r="B422" i="15"/>
  <c r="I421" i="15"/>
  <c r="I420" i="15"/>
  <c r="I419" i="15"/>
  <c r="I422" i="15" s="1"/>
  <c r="I417" i="15"/>
  <c r="I416" i="15"/>
  <c r="I415" i="15"/>
  <c r="I414" i="15"/>
  <c r="I413" i="15" s="1"/>
  <c r="H413" i="15"/>
  <c r="H418" i="15" s="1"/>
  <c r="H424" i="15" s="1"/>
  <c r="G413" i="15"/>
  <c r="F413" i="15"/>
  <c r="F418" i="15" s="1"/>
  <c r="F424" i="15" s="1"/>
  <c r="E413" i="15"/>
  <c r="D413" i="15"/>
  <c r="D418" i="15" s="1"/>
  <c r="D424" i="15" s="1"/>
  <c r="C413" i="15"/>
  <c r="B413" i="15"/>
  <c r="B418" i="15" s="1"/>
  <c r="B424" i="15" s="1"/>
  <c r="I412" i="15"/>
  <c r="I411" i="15"/>
  <c r="I410" i="15"/>
  <c r="I409" i="15"/>
  <c r="H409" i="15"/>
  <c r="G409" i="15"/>
  <c r="G418" i="15" s="1"/>
  <c r="G424" i="15" s="1"/>
  <c r="F409" i="15"/>
  <c r="E409" i="15"/>
  <c r="E418" i="15" s="1"/>
  <c r="E424" i="15" s="1"/>
  <c r="D409" i="15"/>
  <c r="C409" i="15"/>
  <c r="C418" i="15" s="1"/>
  <c r="C424" i="15" s="1"/>
  <c r="B409" i="15"/>
  <c r="I408" i="15"/>
  <c r="D387" i="15"/>
  <c r="C387" i="15"/>
  <c r="D373" i="15"/>
  <c r="C373" i="15"/>
  <c r="D365" i="15"/>
  <c r="D378" i="15" s="1"/>
  <c r="C365" i="15"/>
  <c r="C378" i="15" s="1"/>
  <c r="D346" i="15"/>
  <c r="C346" i="15"/>
  <c r="D335" i="15"/>
  <c r="D357" i="15" s="1"/>
  <c r="C335" i="15"/>
  <c r="C357" i="15" s="1"/>
  <c r="D306" i="15"/>
  <c r="D327" i="15" s="1"/>
  <c r="C306" i="15"/>
  <c r="C327" i="15" s="1"/>
  <c r="D290" i="15"/>
  <c r="C290" i="15"/>
  <c r="E270" i="15"/>
  <c r="E273" i="15" s="1"/>
  <c r="D270" i="15"/>
  <c r="D273" i="15" s="1"/>
  <c r="C270" i="15"/>
  <c r="C273" i="15" s="1"/>
  <c r="B270" i="15"/>
  <c r="B273" i="15" s="1"/>
  <c r="E262" i="15"/>
  <c r="E265" i="15" s="1"/>
  <c r="D262" i="15"/>
  <c r="D265" i="15" s="1"/>
  <c r="C262" i="15"/>
  <c r="C265" i="15" s="1"/>
  <c r="B262" i="15"/>
  <c r="B265" i="15" s="1"/>
  <c r="D249" i="15"/>
  <c r="C249" i="15"/>
  <c r="D235" i="15"/>
  <c r="C235" i="15"/>
  <c r="D231" i="15"/>
  <c r="D239" i="15" s="1"/>
  <c r="C231" i="15"/>
  <c r="C239" i="15" s="1"/>
  <c r="D227" i="15"/>
  <c r="C227" i="15"/>
  <c r="F219" i="15"/>
  <c r="D219" i="15"/>
  <c r="G218" i="15"/>
  <c r="G217" i="15"/>
  <c r="G216" i="15"/>
  <c r="G215" i="15"/>
  <c r="G214" i="15"/>
  <c r="G213" i="15"/>
  <c r="G212" i="15"/>
  <c r="G211" i="15"/>
  <c r="G210" i="15"/>
  <c r="G209" i="15"/>
  <c r="G208" i="15"/>
  <c r="G207" i="15"/>
  <c r="G206" i="15"/>
  <c r="G205" i="15"/>
  <c r="G204" i="15"/>
  <c r="G203" i="15"/>
  <c r="G202" i="15"/>
  <c r="G201" i="15"/>
  <c r="G200" i="15"/>
  <c r="G199" i="15"/>
  <c r="G198" i="15"/>
  <c r="F198" i="15"/>
  <c r="E198" i="15"/>
  <c r="E219" i="15" s="1"/>
  <c r="D198" i="15"/>
  <c r="C198" i="15"/>
  <c r="C219" i="15" s="1"/>
  <c r="G197" i="15"/>
  <c r="G196" i="15"/>
  <c r="G195" i="15"/>
  <c r="G194" i="15"/>
  <c r="G193" i="15"/>
  <c r="G192" i="15"/>
  <c r="G191" i="15"/>
  <c r="G190" i="15"/>
  <c r="G189" i="15"/>
  <c r="G219" i="15" s="1"/>
  <c r="I178" i="15"/>
  <c r="H178" i="15"/>
  <c r="G178" i="15"/>
  <c r="F178" i="15"/>
  <c r="E178" i="15"/>
  <c r="I177" i="15"/>
  <c r="I176" i="15"/>
  <c r="I175" i="15"/>
  <c r="I174" i="15"/>
  <c r="I173" i="15"/>
  <c r="G164" i="15"/>
  <c r="F164" i="15"/>
  <c r="E164" i="15"/>
  <c r="G157" i="15"/>
  <c r="F157" i="15"/>
  <c r="E157" i="15"/>
  <c r="D138" i="15"/>
  <c r="C138" i="15"/>
  <c r="I122" i="15"/>
  <c r="H122" i="15"/>
  <c r="G122" i="15"/>
  <c r="F122" i="15"/>
  <c r="E122" i="15"/>
  <c r="D122" i="15"/>
  <c r="C122" i="15"/>
  <c r="B122" i="15"/>
  <c r="D99" i="15"/>
  <c r="C99" i="15"/>
  <c r="B99" i="15"/>
  <c r="D97" i="15"/>
  <c r="C97" i="15"/>
  <c r="B97" i="15"/>
  <c r="E96" i="15"/>
  <c r="E95" i="15"/>
  <c r="E94" i="15"/>
  <c r="E97" i="15" s="1"/>
  <c r="D92" i="15"/>
  <c r="D100" i="15" s="1"/>
  <c r="B92" i="15"/>
  <c r="B100" i="15" s="1"/>
  <c r="E91" i="15"/>
  <c r="E90" i="15"/>
  <c r="E89" i="15"/>
  <c r="E88" i="15"/>
  <c r="D88" i="15"/>
  <c r="C88" i="15"/>
  <c r="B88" i="15"/>
  <c r="E87" i="15"/>
  <c r="E86" i="15"/>
  <c r="E85" i="15"/>
  <c r="D85" i="15"/>
  <c r="C85" i="15"/>
  <c r="C92" i="15" s="1"/>
  <c r="C100" i="15" s="1"/>
  <c r="B85" i="15"/>
  <c r="E84" i="15"/>
  <c r="E92" i="15" s="1"/>
  <c r="E100" i="15" s="1"/>
  <c r="C74" i="15"/>
  <c r="C72" i="15"/>
  <c r="C67" i="15"/>
  <c r="C64" i="15"/>
  <c r="C55" i="15"/>
  <c r="C52" i="15"/>
  <c r="C58" i="15" s="1"/>
  <c r="C75" i="15" s="1"/>
  <c r="H35" i="15"/>
  <c r="F35" i="15"/>
  <c r="E35" i="15"/>
  <c r="D35" i="15"/>
  <c r="C35" i="15"/>
  <c r="B35" i="15"/>
  <c r="H33" i="15"/>
  <c r="G33" i="15"/>
  <c r="F33" i="15"/>
  <c r="E33" i="15"/>
  <c r="D33" i="15"/>
  <c r="C33" i="15"/>
  <c r="B33" i="15"/>
  <c r="I32" i="15"/>
  <c r="I31" i="15"/>
  <c r="I30" i="15"/>
  <c r="I27" i="15"/>
  <c r="I26" i="15"/>
  <c r="I25" i="15"/>
  <c r="H25" i="15"/>
  <c r="G25" i="15"/>
  <c r="G28" i="15" s="1"/>
  <c r="F25" i="15"/>
  <c r="E25" i="15"/>
  <c r="E28" i="15" s="1"/>
  <c r="D25" i="15"/>
  <c r="C25" i="15"/>
  <c r="C28" i="15" s="1"/>
  <c r="B25" i="15"/>
  <c r="I24" i="15"/>
  <c r="I23" i="15"/>
  <c r="I22" i="15"/>
  <c r="I21" i="15" s="1"/>
  <c r="I28" i="15" s="1"/>
  <c r="H21" i="15"/>
  <c r="H28" i="15" s="1"/>
  <c r="G21" i="15"/>
  <c r="F21" i="15"/>
  <c r="F28" i="15" s="1"/>
  <c r="E21" i="15"/>
  <c r="D21" i="15"/>
  <c r="D28" i="15" s="1"/>
  <c r="C21" i="15"/>
  <c r="B21" i="15"/>
  <c r="B28" i="15" s="1"/>
  <c r="I20" i="15"/>
  <c r="G18" i="15"/>
  <c r="C18" i="15"/>
  <c r="I17" i="15"/>
  <c r="I16" i="15"/>
  <c r="I15" i="15"/>
  <c r="H15" i="15"/>
  <c r="G15" i="15"/>
  <c r="F15" i="15"/>
  <c r="E15" i="15"/>
  <c r="E18" i="15" s="1"/>
  <c r="E36" i="15" s="1"/>
  <c r="D15" i="15"/>
  <c r="C15" i="15"/>
  <c r="B15" i="15"/>
  <c r="I14" i="15"/>
  <c r="I13" i="15"/>
  <c r="I12" i="15"/>
  <c r="I11" i="15" s="1"/>
  <c r="H11" i="15"/>
  <c r="H18" i="15" s="1"/>
  <c r="H36" i="15" s="1"/>
  <c r="G11" i="15"/>
  <c r="F11" i="15"/>
  <c r="F18" i="15" s="1"/>
  <c r="F36" i="15" s="1"/>
  <c r="E11" i="15"/>
  <c r="D11" i="15"/>
  <c r="D18" i="15" s="1"/>
  <c r="D36" i="15" s="1"/>
  <c r="C11" i="15"/>
  <c r="B11" i="15"/>
  <c r="B18" i="15" s="1"/>
  <c r="B36" i="15" s="1"/>
  <c r="G10" i="15"/>
  <c r="C36" i="15" l="1"/>
  <c r="G36" i="15"/>
  <c r="G35" i="15"/>
  <c r="I10" i="15"/>
  <c r="I33" i="15"/>
  <c r="I418" i="15"/>
  <c r="I424" i="15" s="1"/>
  <c r="F559" i="15"/>
  <c r="E99" i="15"/>
  <c r="I423" i="15"/>
  <c r="F8" i="5"/>
  <c r="F19" i="5"/>
  <c r="F17" i="5"/>
  <c r="F48" i="5" s="1"/>
  <c r="F26" i="5"/>
  <c r="F31" i="5"/>
  <c r="F10" i="5"/>
  <c r="B39" i="5"/>
  <c r="B33" i="5"/>
  <c r="B27" i="5"/>
  <c r="B21" i="5"/>
  <c r="B11" i="5"/>
  <c r="B10" i="5" s="1"/>
  <c r="B8" i="5" s="1"/>
  <c r="B48" i="5" s="1"/>
  <c r="I35" i="15" l="1"/>
  <c r="I18" i="15"/>
  <c r="I36" i="15" s="1"/>
  <c r="E31" i="5"/>
  <c r="E27" i="5"/>
  <c r="E26" i="5"/>
  <c r="E19" i="5" s="1"/>
  <c r="E17" i="5" s="1"/>
  <c r="E10" i="5"/>
  <c r="E8" i="5"/>
  <c r="E48" i="5" s="1"/>
  <c r="D30" i="7" l="1"/>
  <c r="D27" i="6" l="1"/>
  <c r="C26" i="6"/>
  <c r="C39" i="6"/>
  <c r="C35" i="6"/>
  <c r="C31" i="6"/>
  <c r="C27" i="6"/>
  <c r="C15" i="6"/>
  <c r="C8" i="6"/>
  <c r="C34" i="6" s="1"/>
  <c r="C46" i="6" l="1"/>
  <c r="C49" i="6" s="1"/>
  <c r="C42" i="6"/>
  <c r="C45" i="6" s="1"/>
  <c r="D8" i="7"/>
  <c r="D19" i="7" l="1"/>
  <c r="D29" i="7" l="1"/>
  <c r="D34" i="7" s="1"/>
  <c r="C30" i="7" l="1"/>
  <c r="D31" i="6"/>
  <c r="C11" i="5" l="1"/>
  <c r="C10" i="5" s="1"/>
  <c r="C8" i="5" s="1"/>
  <c r="C8" i="7" l="1"/>
  <c r="D15" i="6"/>
  <c r="C19" i="7"/>
  <c r="D8" i="6"/>
  <c r="D26" i="6" s="1"/>
  <c r="G8" i="7" l="1"/>
  <c r="D39" i="6"/>
  <c r="D35" i="6"/>
  <c r="F27" i="5"/>
  <c r="C39" i="5"/>
  <c r="C33" i="5"/>
  <c r="C27" i="5" s="1"/>
  <c r="C48" i="5" s="1"/>
  <c r="C21" i="5"/>
  <c r="G33" i="7"/>
  <c r="G32" i="7"/>
  <c r="G31" i="7"/>
  <c r="G30" i="7"/>
  <c r="G28" i="7"/>
  <c r="G27" i="7"/>
  <c r="G26" i="7"/>
  <c r="G25" i="7"/>
  <c r="G24" i="7"/>
  <c r="G23" i="7"/>
  <c r="G22" i="7"/>
  <c r="G21" i="7"/>
  <c r="G20" i="7"/>
  <c r="G19" i="7"/>
  <c r="G18" i="7"/>
  <c r="G17" i="7"/>
  <c r="G16" i="7"/>
  <c r="G15" i="7"/>
  <c r="G14" i="7"/>
  <c r="G13" i="7"/>
  <c r="G12" i="7"/>
  <c r="G11" i="7"/>
  <c r="G10" i="7"/>
  <c r="G9" i="7"/>
  <c r="D34" i="6" l="1"/>
  <c r="D46" i="6" s="1"/>
  <c r="D49" i="6" s="1"/>
  <c r="D42" i="6" l="1"/>
  <c r="D45" i="6" s="1"/>
  <c r="G7" i="7" l="1"/>
  <c r="G29" i="7"/>
  <c r="C29" i="7"/>
  <c r="C34" i="7" s="1"/>
  <c r="G34" i="7" l="1"/>
</calcChain>
</file>

<file path=xl/sharedStrings.xml><?xml version="1.0" encoding="utf-8"?>
<sst xmlns="http://schemas.openxmlformats.org/spreadsheetml/2006/main" count="833" uniqueCount="600">
  <si>
    <t>Załącznik nr 21</t>
  </si>
  <si>
    <t>do Zasad obiegu oraz kontroli sprawozdań budżetowych, sprawozdań w zakresie operacji finansowych i sprawozdań  finansowych w Urzędzie m.st. Warszawy i  jednostkach organizacyjnych m.st. Warszawy</t>
  </si>
  <si>
    <t xml:space="preserve">II.1.1.a. Rzeczowy majątek trwały - zmiany w ciągu roku obrotowego </t>
  </si>
  <si>
    <t>ŚRODKI TRWAŁE</t>
  </si>
  <si>
    <t>Rzeczowy majątek trwały</t>
  </si>
  <si>
    <t>Grunty</t>
  </si>
  <si>
    <t>w tym: Grunty stanowiące własność jednostki samorządu terytorialnego, przekazane w użytkowanie wieczyste innym podmiotom</t>
  </si>
  <si>
    <t>Budynki, lokale i obiekty inżynierii lądowej i wodnej</t>
  </si>
  <si>
    <t>Urządzenia techniczne i maszyny</t>
  </si>
  <si>
    <t>Środki transportu</t>
  </si>
  <si>
    <t>Inne środki trwałe</t>
  </si>
  <si>
    <t>Środki trwałe w budowie (inwestycje) oraz zaliczki na poczet inwestycji</t>
  </si>
  <si>
    <t>RAZEM</t>
  </si>
  <si>
    <t>Wartość początkowa</t>
  </si>
  <si>
    <t>Zwiększenia, w tym:</t>
  </si>
  <si>
    <t>Nabycie</t>
  </si>
  <si>
    <t>Inne</t>
  </si>
  <si>
    <t>Przemieszczenia</t>
  </si>
  <si>
    <t>Zmniejszenia, w tym:</t>
  </si>
  <si>
    <t>Likwidacja i sprzedaż</t>
  </si>
  <si>
    <t>Umorzenie</t>
  </si>
  <si>
    <t>Amortyzacja okresu</t>
  </si>
  <si>
    <t>Odpisy aktualizujące</t>
  </si>
  <si>
    <t>Zwiększenia</t>
  </si>
  <si>
    <t>Zmniejszenia</t>
  </si>
  <si>
    <t>Wartość netto</t>
  </si>
  <si>
    <t xml:space="preserve">II.1.1.b. Wartości niematerialne i prawne  - zmiany w ciągu roku obrotowego </t>
  </si>
  <si>
    <t>WARTOŚCI NIEMATERIALNE I PRAWNE</t>
  </si>
  <si>
    <t>Wartości niematerialne i prawne ogółem</t>
  </si>
  <si>
    <t xml:space="preserve">II.1.1.c. Informacja o zasobach dóbr kultury (zabytkach) </t>
  </si>
  <si>
    <t>Wyszczególnienie</t>
  </si>
  <si>
    <t>Zabytki ruchome (w szczególności: dzieła sztuk plastycznych, rzemiosła artystycznego, numizmaty, pamiątki historyczne, materiały biblioteczne, instrumenty muzyczne, wytwory sztuki ludowej)</t>
  </si>
  <si>
    <t>Zabytki nieruchome (w szczególności: dzieła architektury i budownictwa, pomniki, tablice pamiątkowe, cmentarze, parki i ogrody, obiekty techniki)</t>
  </si>
  <si>
    <t>Zabytki archeologiczne (w szczególności: pozostałości terenowe pradziejowego i historycznego osadnictwa, kurhany, relikty działalności gospodarczej, religijnej i artystycznej)</t>
  </si>
  <si>
    <t>Ogółem</t>
  </si>
  <si>
    <t>1. Zakup</t>
  </si>
  <si>
    <t>2. Inne</t>
  </si>
  <si>
    <t>1. Sprzedaż</t>
  </si>
  <si>
    <t xml:space="preserve">2. Przekazanie </t>
  </si>
  <si>
    <t>3. Inne (likwidacja)</t>
  </si>
  <si>
    <t xml:space="preserve">Odpisy aktualizujące </t>
  </si>
  <si>
    <t xml:space="preserve">II.1.2. Aktualna wartość rynkowa środków trwałych, o ile jednostka dysponuje takimi informacjami </t>
  </si>
  <si>
    <t>Treść</t>
  </si>
  <si>
    <t>Stan na początek roku</t>
  </si>
  <si>
    <t>Stan na koniec roku</t>
  </si>
  <si>
    <t>Uwagi</t>
  </si>
  <si>
    <t xml:space="preserve">Środki trwałe </t>
  </si>
  <si>
    <t>w tym:</t>
  </si>
  <si>
    <t>Dobra kultury</t>
  </si>
  <si>
    <t xml:space="preserve"> II.1.3. Odpisy aktualizujące wartość długoterminowych aktywów</t>
  </si>
  <si>
    <t>Długoterminowe aktywa niefinansowe</t>
  </si>
  <si>
    <t>Długoterminowe aktywa finansowe</t>
  </si>
  <si>
    <t>Wartości niematerialne i prawne</t>
  </si>
  <si>
    <t>Rzeczowe aktywa trwałe</t>
  </si>
  <si>
    <t>Należności długoterminowe</t>
  </si>
  <si>
    <t>Nieruchomości inwestycyjne</t>
  </si>
  <si>
    <t>Wartość mienia zlikwidowanych jednostek</t>
  </si>
  <si>
    <t>Akcje i udziały</t>
  </si>
  <si>
    <t>Inne  papiery wartościowe</t>
  </si>
  <si>
    <t>Inne długoterminowe aktywa finansowe</t>
  </si>
  <si>
    <t>Kwota dokonanych w trakcie roku obrotowego odpisów aktualizujących</t>
  </si>
  <si>
    <t>Kwota zmniejszeń odpisów aktualizujących w trakcie roku obrotowego</t>
  </si>
  <si>
    <t xml:space="preserve">II. 1.4. Grunty użytkowane wieczyście </t>
  </si>
  <si>
    <t>Wartość gruntów użytkowanych wieczyście</t>
  </si>
  <si>
    <t xml:space="preserve">II.1.5.Wartość nieamortyzowanych lub nieumarzanych przez jednostkę środków trwałych, używanych na podstawie umów najmu, dzierżawy i innych umów, w tym z tytułu umów leasingu </t>
  </si>
  <si>
    <t>Wartość nieamortyzowanych lub nieumarzanych przez jednostkę środków trwałych, używanych na podstawie umów najmu, dzierżawy i innych umów, w tym z tytułu umów leasingu (ewidencja pozabilansowa)</t>
  </si>
  <si>
    <t>II.1.6. Liczba i wartość posiadanych akcji i udziałów</t>
  </si>
  <si>
    <t xml:space="preserve"> </t>
  </si>
  <si>
    <t>Liczba udziałów / akcji</t>
  </si>
  <si>
    <t>Udział w kapitale własnym (%)</t>
  </si>
  <si>
    <t>Wartość brutto udziałów/ akcji</t>
  </si>
  <si>
    <t>Odpis</t>
  </si>
  <si>
    <t>Wartość bilansowa udziałów/akcji</t>
  </si>
  <si>
    <t>1.</t>
  </si>
  <si>
    <t>2.</t>
  </si>
  <si>
    <t>…</t>
  </si>
  <si>
    <t>Razem</t>
  </si>
  <si>
    <t xml:space="preserve">II.1.7. Odpisy aktualizujące wartość należności </t>
  </si>
  <si>
    <t>Wyszczególnienie odpisów z tytułu</t>
  </si>
  <si>
    <t>Zmiany stanu odpisów w ciągu roku obrotowego</t>
  </si>
  <si>
    <t>Wykorzystanie *</t>
  </si>
  <si>
    <t>Rozwiązanie **</t>
  </si>
  <si>
    <t>2</t>
  </si>
  <si>
    <t>3</t>
  </si>
  <si>
    <t>Należności alimentacyjne</t>
  </si>
  <si>
    <t>Razem:</t>
  </si>
  <si>
    <t xml:space="preserve">II.1.8. Rezerwy na zobowiązania - zmiany w ciągu roku obrotowego </t>
  </si>
  <si>
    <t>Kategoria</t>
  </si>
  <si>
    <t xml:space="preserve">Stan na początek roku </t>
  </si>
  <si>
    <t>Utworzone</t>
  </si>
  <si>
    <t xml:space="preserve">Stan na koniec roku </t>
  </si>
  <si>
    <t>Rezerwa na straty z tytułu udzielonych gwarancji i poręczeń</t>
  </si>
  <si>
    <t>Rezerwy na odszkodowania z tytułu naruszenia zasady pierwszeństwa</t>
  </si>
  <si>
    <t xml:space="preserve">Rezerwy za grunty wydzielone pod drogi </t>
  </si>
  <si>
    <t xml:space="preserve">Rezerwy za wywłaszczenie nieruchomości  </t>
  </si>
  <si>
    <t xml:space="preserve">Rezerwy na odszkodowania związane z uchwaleniem planu miejscowego zagospodarowania </t>
  </si>
  <si>
    <t xml:space="preserve">Rezerwy za grunty zajęte pod drogi </t>
  </si>
  <si>
    <t>pozostałe</t>
  </si>
  <si>
    <t>RAZEM:</t>
  </si>
  <si>
    <t>II.1.9. Zobowiązania długoterminowe według zapadalności</t>
  </si>
  <si>
    <t>Zobowiązania finansowe</t>
  </si>
  <si>
    <t>·            powyżej 1 roku do 3 lat</t>
  </si>
  <si>
    <t>·            powyżej 3 do 5 lat</t>
  </si>
  <si>
    <t>·            powyżej 5 lat</t>
  </si>
  <si>
    <t>Pozostałe zobowiązania długoterminowe wobec jednostek powiązanych</t>
  </si>
  <si>
    <t>Pozostałe zobowiązania długoterminowe  wobec pozostałych jednostek</t>
  </si>
  <si>
    <t xml:space="preserve">RAZEM:                                    </t>
  </si>
  <si>
    <t xml:space="preserve">II.1.10. Kwota zobowiązań w sytuacji gdy jednostka  kwalifikuje umowy leasingu  zgodnie z przepisami podatkowymi (leasing operacyjny), a wg przepisów o rachunkowości byłby to leasing finansowy lub zwrotny </t>
  </si>
  <si>
    <t>Tytuł zobowiązania</t>
  </si>
  <si>
    <t>Zobowiązania z tytułu leasingu finansowego</t>
  </si>
  <si>
    <t>Zobowiązania z tytułu leasingu zwrotnego</t>
  </si>
  <si>
    <t>II.1.11. Zobowiązania zabezpieczone na majątku jednostki</t>
  </si>
  <si>
    <t>Rodzaj (forma) zabezpieczenia</t>
  </si>
  <si>
    <t>Kwota</t>
  </si>
  <si>
    <t>w tym na aktywach</t>
  </si>
  <si>
    <t>zobowiązania</t>
  </si>
  <si>
    <t>zabezpieczenia</t>
  </si>
  <si>
    <t>trwałych</t>
  </si>
  <si>
    <t>obrotowych</t>
  </si>
  <si>
    <t>Stan na początek roku:</t>
  </si>
  <si>
    <t>Hipoteka</t>
  </si>
  <si>
    <t>Zastaw (w tym rejestrowy lub skarbowy)</t>
  </si>
  <si>
    <t>Weksel</t>
  </si>
  <si>
    <t>Inne, w tym:</t>
  </si>
  <si>
    <t>Stan na koniec  roku:</t>
  </si>
  <si>
    <t xml:space="preserve">II.1.12.a. Pozabilansowe zabezpieczenia, w tym również udzielone przez jednostkę gwarancje i poręczenia, także wekslowe </t>
  </si>
  <si>
    <t>Tytuł</t>
  </si>
  <si>
    <t>Opis charakteru zobowiązania warunkowego, w tym czy zabezpieczone na majątku jednostki</t>
  </si>
  <si>
    <t>Zabezpieczenia w postaci weksli</t>
  </si>
  <si>
    <t>utworzone rezerwy bilansowe</t>
  </si>
  <si>
    <t>Gwarancje</t>
  </si>
  <si>
    <t xml:space="preserve">Kaucje i wadia </t>
  </si>
  <si>
    <t xml:space="preserve">Nieuznane roszczenia wierzycieli </t>
  </si>
  <si>
    <t>Z tytułu zawartej, lecz jeszcze niewykonanej umowy</t>
  </si>
  <si>
    <t>Umowy wsparcia</t>
  </si>
  <si>
    <t xml:space="preserve">II.1.12.b. Wykaz spraw spornych z tytułu zobowiązań warunkowych </t>
  </si>
  <si>
    <t xml:space="preserve"> na odszkodowania z tytułu naruszenia zasady pierwszeństwa</t>
  </si>
  <si>
    <t xml:space="preserve">za grunty wydzielone pod drogi </t>
  </si>
  <si>
    <t xml:space="preserve"> za wywłaszczenie nieruchomości  </t>
  </si>
  <si>
    <t xml:space="preserve">na odszkodowania związane z uchwaleniem planu miejscowego zagospodarowania </t>
  </si>
  <si>
    <t xml:space="preserve"> za grunty zajęte pod drogi</t>
  </si>
  <si>
    <t xml:space="preserve">II.1.13.a. Rozliczenia międzyokresowe czynne </t>
  </si>
  <si>
    <t>Rozliczenia międzyokresowe czynne</t>
  </si>
  <si>
    <t>Razem długoterminowe</t>
  </si>
  <si>
    <t>Czynne rozliczenia międzyokresowe kosztów stanowiące różnicę między wartością otrzymanych finansowych składników aktywów a zobowiązaniem zapłaty za nie</t>
  </si>
  <si>
    <t>Druki komunikacyjne i tablice rejestracyjne</t>
  </si>
  <si>
    <t>Koszty konserwacji i remontów</t>
  </si>
  <si>
    <t>Licencje, opłaty serwisowe, wsparcie techniczne (programy komputerowe)</t>
  </si>
  <si>
    <t>Abonamenty</t>
  </si>
  <si>
    <t>Ubezpieczenia</t>
  </si>
  <si>
    <t>Prenumeraty</t>
  </si>
  <si>
    <t xml:space="preserve">Najem lokali </t>
  </si>
  <si>
    <t>Razem krótkoterminowe</t>
  </si>
  <si>
    <t>Prenumeraty, publikatory aktów prawnych</t>
  </si>
  <si>
    <t xml:space="preserve">II.1.13.b. Rozliczenia międzyokresowe przychodów i rozliczenia międzyokresowe bierne </t>
  </si>
  <si>
    <t>Rozliczenia międzyokresowe</t>
  </si>
  <si>
    <t>Rozliczenia międzyokresowe przychodów, w tym:</t>
  </si>
  <si>
    <t>przychody za zajęcie pasa drogowego</t>
  </si>
  <si>
    <t>przychody z tyt. użytkowania wieczystego</t>
  </si>
  <si>
    <t>przychody z tyt. przekształcenia użytkowania wieczystego w prawo własności</t>
  </si>
  <si>
    <t>wykup lokali, budynków</t>
  </si>
  <si>
    <t>sprzedaż lokali mieszkaniowych, użytkowych</t>
  </si>
  <si>
    <t xml:space="preserve">wpłaty z ZUS za  pensjonariuszy </t>
  </si>
  <si>
    <t>Rozliczenia międzyokresowe kosztów bierne</t>
  </si>
  <si>
    <t>naprawy gwarancyjne</t>
  </si>
  <si>
    <t xml:space="preserve">usługi wykonane a niezafakturowane </t>
  </si>
  <si>
    <t>w tym: koszty mediów</t>
  </si>
  <si>
    <t>II.1.14. Łączna kwota otrzymanych przez jednostkę gwarancji i poręczeń niewykazanych w bilansie</t>
  </si>
  <si>
    <t>Otrzymane poręczenia i gwarancje</t>
  </si>
  <si>
    <t>II.1.15. Informacja o kwocie wypłaconych środków pieniężnych na świadczenia pracownicze*</t>
  </si>
  <si>
    <t>Kwota wypłaty
 w roku poprzednim</t>
  </si>
  <si>
    <t>Kwota wypłaty
 w roku bieżącym</t>
  </si>
  <si>
    <t>Świadczenia pracownicze</t>
  </si>
  <si>
    <t>* płatności wynikające z obowiązku wykonania świadczeń na rzecz pracowników (odprawy emerytalne i rentowe, odprawy pośmiertne, ekwiwalent za urlop, nagrody jubileuszowe)</t>
  </si>
  <si>
    <t>II.1.16. Inne informacje</t>
  </si>
  <si>
    <t>II.1.16.a. Inwestycje finansowe długoterminowe i krótkoterminowe - zmiany w ciągu roku obrotowego</t>
  </si>
  <si>
    <t>Aktywa finansowe</t>
  </si>
  <si>
    <t xml:space="preserve">Długoterminowe aktywa finansowe </t>
  </si>
  <si>
    <t xml:space="preserve">Krótkoterminowe aktywa finansowe </t>
  </si>
  <si>
    <t xml:space="preserve">Akcje i udziały </t>
  </si>
  <si>
    <t>Środki trwałe będące w użytkowaniu przez Spółkę do czasu wniesienia ich aportem do Spółki</t>
  </si>
  <si>
    <t>-  przeszacowanie</t>
  </si>
  <si>
    <t>-  nabycie</t>
  </si>
  <si>
    <t>-  przeniesienie</t>
  </si>
  <si>
    <t>-  przeszacowanie</t>
  </si>
  <si>
    <t>-  sprzedaż</t>
  </si>
  <si>
    <t>-  likwidacja</t>
  </si>
  <si>
    <t xml:space="preserve">-  przeniesienie </t>
  </si>
  <si>
    <t xml:space="preserve">II.1.16.b. Należności krótkoterminowe netto </t>
  </si>
  <si>
    <t>Należności z tytułu dostaw i usług</t>
  </si>
  <si>
    <t>Należności od budżetów</t>
  </si>
  <si>
    <t>Należności z tytułu ubezpieczeń i innych świadczeń</t>
  </si>
  <si>
    <t>Pozostałe należności, w tym:</t>
  </si>
  <si>
    <t xml:space="preserve">należności dochodzone na drodze sądowej (wartość netto) </t>
  </si>
  <si>
    <t>wartość brutto</t>
  </si>
  <si>
    <t>odpis aktualizujący wartość należności dochodzonych 
na drodze sądowej</t>
  </si>
  <si>
    <t>dochody budżetowe</t>
  </si>
  <si>
    <t>wadia i kaucje</t>
  </si>
  <si>
    <t>Rozliczenia z tytułu środków na wydatki budżetowe i z tytułu dochodów budżetowych</t>
  </si>
  <si>
    <t>Należności</t>
  </si>
  <si>
    <t>II.2.1. Odpisy aktualizujące wartość zapasów</t>
  </si>
  <si>
    <t>Odpisy aktualizujące wartość zapasów na dzień bilansowy wynoszą:</t>
  </si>
  <si>
    <t>( środki trwałe wytworzone siłami własnymi )</t>
  </si>
  <si>
    <t>Rok poprzedni</t>
  </si>
  <si>
    <t xml:space="preserve">w tym: </t>
  </si>
  <si>
    <t>skapitalizowane odsetki</t>
  </si>
  <si>
    <t>skapitalizowane różnice kursowe</t>
  </si>
  <si>
    <t>II.2.3. Przychody lub koszty o nadzwyczajnej wartości lub które wystąpiły incydentalnie</t>
  </si>
  <si>
    <t>Obroty roku poprzedniego</t>
  </si>
  <si>
    <t>Obroty roku bieżącego</t>
  </si>
  <si>
    <t>Przychody</t>
  </si>
  <si>
    <t xml:space="preserve">o nadzwyczajnej wartości </t>
  </si>
  <si>
    <t>które wystąpiły incydentalnie</t>
  </si>
  <si>
    <t>Koszty</t>
  </si>
  <si>
    <t>Kwota należności z tytułu podatków realizowanych przez organy podatkowe podległe ministrowi własciwemu do spraw finansów publicznych wykazywanych w sprawozdaniu z wykonania planu dochodów budżetowych</t>
  </si>
  <si>
    <t>II.2.5. Inne informacje</t>
  </si>
  <si>
    <t xml:space="preserve">II.2.5.a. Struktura przychodów </t>
  </si>
  <si>
    <t>przychody z najmu i dzierżawy mienia związane z działalnością statutową</t>
  </si>
  <si>
    <t>opłaty za zarząd i użytkowanie wieczyste</t>
  </si>
  <si>
    <t>przychody z tyt. opłaty za bezumowne korzystanie z gruntu</t>
  </si>
  <si>
    <t>przychody z tyt. opłat za żywienie związane z działalnością statutową</t>
  </si>
  <si>
    <t>sprzedaż usług</t>
  </si>
  <si>
    <t>dotacje przedmiotowe i podmiotowe na pierwsze wyposażenie dla samorządowych zakładów budżetowych</t>
  </si>
  <si>
    <t>przychody z tytułu inwestycji liniowych</t>
  </si>
  <si>
    <t>inne (służebność gruntowa, rekompensata z tyt. utraty wartości nieruchomości, itd.)</t>
  </si>
  <si>
    <t>Zmiana stanu produktów (zwiększenie-wartość dodatnia, zmniejszenie-wartość ujemna)</t>
  </si>
  <si>
    <t xml:space="preserve">Koszt wytworzenia produktów na własne potrzeby jednostki </t>
  </si>
  <si>
    <t xml:space="preserve">Przychody netto ze sprzedaży towarów i materiałów </t>
  </si>
  <si>
    <t xml:space="preserve">Dotacje na finansowanie działalności podstawowej </t>
  </si>
  <si>
    <t xml:space="preserve">Przychody z tytułu dochodów budżetowych </t>
  </si>
  <si>
    <t>Podatki i opłaty lokalne, w tym:</t>
  </si>
  <si>
    <t>podatek od nieruchomości</t>
  </si>
  <si>
    <t>podatek od środków transportu</t>
  </si>
  <si>
    <t>podatek od czynności cywilno-prawnych</t>
  </si>
  <si>
    <t>podatek rolny, leśny</t>
  </si>
  <si>
    <t>opłata targowa</t>
  </si>
  <si>
    <t>opłata skarbowa</t>
  </si>
  <si>
    <t>inne</t>
  </si>
  <si>
    <t>Udziały w podatkach stanowiących dochód budżetu państwa, w tym:</t>
  </si>
  <si>
    <t>udział w podatku dochodowym od osób fizycznych</t>
  </si>
  <si>
    <t>udział w podatku dochodowym od osób prawnych</t>
  </si>
  <si>
    <t>Przychody z tytułu dotacji i subwencji, w tym:</t>
  </si>
  <si>
    <t>przychody z tytułu dotacji</t>
  </si>
  <si>
    <t>przychody z tytułu subwencji</t>
  </si>
  <si>
    <t>Pozostałe przychody, w tym:</t>
  </si>
  <si>
    <t>przychody związane z realizacją zadań z zakresu administracji rządowej</t>
  </si>
  <si>
    <t>przychody z tyt. odszkodowań</t>
  </si>
  <si>
    <t>przychody z tyt. opłat za pobyt (DPS, DDz, żłobki, przedszkola…)</t>
  </si>
  <si>
    <t>przychody z tyt. opłat za strefę płatnego parkowania</t>
  </si>
  <si>
    <t>przychody z tyt. mandatów</t>
  </si>
  <si>
    <t>przychody z tyt. opłat i kar za usuwanie drzew i krzewów</t>
  </si>
  <si>
    <t>przychody z tytułu porozumień między gminami</t>
  </si>
  <si>
    <t>przychody z tytułu zezwoleń na sprzedaż alkoholu</t>
  </si>
  <si>
    <t>przychody z tyt. opłat komunikacyjnych</t>
  </si>
  <si>
    <t>przychody z tyt. zajęcia pasa drogowego</t>
  </si>
  <si>
    <t>przychody z tytułu zwrotu kosztów dotacji oświatowej</t>
  </si>
  <si>
    <t>przychody z tytułu usług geodezyjno-kartograficznych</t>
  </si>
  <si>
    <t xml:space="preserve">opłaty za odpady komunalne </t>
  </si>
  <si>
    <r>
      <t xml:space="preserve">Razem: </t>
    </r>
    <r>
      <rPr>
        <sz val="10"/>
        <color indexed="8"/>
        <rFont val="Times New Roman"/>
        <family val="1"/>
        <charset val="238"/>
      </rPr>
      <t/>
    </r>
  </si>
  <si>
    <t xml:space="preserve">II.2.5.b. Struktura kosztów usług obcych </t>
  </si>
  <si>
    <t>Usługi obce</t>
  </si>
  <si>
    <t>Zakup usług remontowych  § 427</t>
  </si>
  <si>
    <t>Zakup usług zdrowotnych § 428</t>
  </si>
  <si>
    <t>Zakup usług pozostałych § 430</t>
  </si>
  <si>
    <t>Zakup usług przez jednostki s. terytorialnego od innych jednostek s. terytorialnego § 433</t>
  </si>
  <si>
    <t>Zakup usług remontowo-konserwatorskich dotyczących obiektów zabytkowych będących w użytkowaniu jednostek budżetowych § 434</t>
  </si>
  <si>
    <t>Opłaty z tytułu zakupu usług telekomunikacyjnych § 436</t>
  </si>
  <si>
    <t>Zakup usług obejmujących tłumaczenia § 438</t>
  </si>
  <si>
    <t>Zakup usług obejmujących wykonanie ekspertyz, analiz i opinii  § 439</t>
  </si>
  <si>
    <t>Opłaty za administrowanie i czynsze za budynki, lokale i pomieszczenia garażowe § 440</t>
  </si>
  <si>
    <t xml:space="preserve">II. 2.5.c. Pozostałe przychody operacyjne </t>
  </si>
  <si>
    <t>Pozostałe przychody operacyjne</t>
  </si>
  <si>
    <t xml:space="preserve">Zysk ze zbycia niefinansowych aktywów trwałych, w tym: </t>
  </si>
  <si>
    <t>sprzedaż lokali lub nieruchomości</t>
  </si>
  <si>
    <t>sprzedaż pozostałych składników majątkowych</t>
  </si>
  <si>
    <t>Dotacje</t>
  </si>
  <si>
    <t>Inne przychody operacyjne, w tym:</t>
  </si>
  <si>
    <t>kary umowne, odszkodowania</t>
  </si>
  <si>
    <t>darowizny, nieodpłatnie otrzymane rzeczowe aktywa obrotowe</t>
  </si>
  <si>
    <t>rozwiązanie odpisu aktualizującego wartość należności</t>
  </si>
  <si>
    <t>rozwiązanie rezerw na zobowiązania</t>
  </si>
  <si>
    <t xml:space="preserve">równowartość odpisów amortyzacyjnych od śr. trwałych oraz wartości niematerialnych i prawnych otrzymanych nieodpłatnie przez samorządowy zakład budżetowy, a także od środków trwałych oraz wartości niematerialnych i prawnych, na sfinansowanie których samorządowy zakład budżetowy otrzymał śr. pieniężne </t>
  </si>
  <si>
    <t>II.2.5.d. Pozostałe koszty operacyjne</t>
  </si>
  <si>
    <t>Pozostałe koszty operacyjne</t>
  </si>
  <si>
    <t>Koszty inwestycji finansowych ze środków własnych samorządowych zakładów budżetowych i dochodów jednostek budżetowych gromadzonych na wydzielonym rachunku (§ 607, § 608)</t>
  </si>
  <si>
    <t xml:space="preserve">Pozostałe koszty operacyjne, w tym: </t>
  </si>
  <si>
    <t>Odpisy należności przedawnionych, umorzonych, nieściągalnych</t>
  </si>
  <si>
    <t>Aktualizacja wartości aktywów niefinansowych, w tym:</t>
  </si>
  <si>
    <t>umorzenie zaległości podatkowych w ramach pomocy publicznej</t>
  </si>
  <si>
    <t>Inne koszty operacyjne, w tym:</t>
  </si>
  <si>
    <t>zapłacone odszkodowania, kary i grzywny</t>
  </si>
  <si>
    <t>nieodpłatnie przekazane rzeczowe aktywa obrotowe</t>
  </si>
  <si>
    <t xml:space="preserve">Razem:  </t>
  </si>
  <si>
    <t>II.2.5.e. Przychody finansowe</t>
  </si>
  <si>
    <t>Dywidendy i udziały w zyskach</t>
  </si>
  <si>
    <t xml:space="preserve">Odsetki, w tym: </t>
  </si>
  <si>
    <t>odsetki za zwłokę w zapłacie należności, odsetki od rat kapitałowych i zaległości w spłacie należności z tyt. wykupu lokali użytkowych,  odsetki ustawowe z wyroków sądowych, odsetki od należności podatkowych itp.</t>
  </si>
  <si>
    <t>odsetki bankowe od środków na rachunku bankowym, odsetki od lokat</t>
  </si>
  <si>
    <t xml:space="preserve">Inne, w tym: </t>
  </si>
  <si>
    <t>zysk na sprzedaży udziałów i akcji</t>
  </si>
  <si>
    <t>dodatnie różnice kursowe</t>
  </si>
  <si>
    <t>rozwiązanie odpisów aktualizujących odsetki od należności</t>
  </si>
  <si>
    <t>rozwiązanie lub zmniejszenie odpisów aktualizujących wartość długoterminowych aktywów finansowych</t>
  </si>
  <si>
    <t>umorzone zobowiązania z tytułu kredytów i pożyczek</t>
  </si>
  <si>
    <t>rozwiązanie niewykorzystanych rezerw na odsetki z tyt. spraw sądowych lub odsetek z tyt. zobowiązań</t>
  </si>
  <si>
    <t xml:space="preserve">II.2.5.f. Koszty finansowe </t>
  </si>
  <si>
    <t>odsetki od kredytów i pożyczek</t>
  </si>
  <si>
    <t>odsetki od zobowiązań</t>
  </si>
  <si>
    <t xml:space="preserve">Inne, w tym:           </t>
  </si>
  <si>
    <t>ujemne różnice kursowe</t>
  </si>
  <si>
    <t>utworzenie odpisu aktualizującego wartość długoterminowych aktywów finansowych</t>
  </si>
  <si>
    <t>utworzenie odpisu aktualizującego wartość odsetek od należności</t>
  </si>
  <si>
    <t>utworzenie rezerw na sprawy sądowe z tyt. odsetek</t>
  </si>
  <si>
    <t>umorzenie odsetek</t>
  </si>
  <si>
    <t>II.2.5.g. Istotne transakcje z podmiotami powiązanymi</t>
  </si>
  <si>
    <t>Nazwa jednostki</t>
  </si>
  <si>
    <t>Zobowiązania</t>
  </si>
  <si>
    <t>Miejskie Przedsiębiorstwo Wodociągów i Kanalizacji w m.st. Warszawie S.A.</t>
  </si>
  <si>
    <t>……..</t>
  </si>
  <si>
    <t>Zakłady Opieki Zdrowotnej</t>
  </si>
  <si>
    <t>Instytucje Kultury</t>
  </si>
  <si>
    <t xml:space="preserve">II.3. Inne informacje niż wymienione powyżej, jeżeli mogłyby w istotny sposób wpłynąć na ocenę sytuacji majątkowej i finansowej oraz wynik finansowy jednostki </t>
  </si>
  <si>
    <t>Stan zatrudnienia na koniec
 roku poprzedniego (osoby)</t>
  </si>
  <si>
    <t>Pracownicy ogółem</t>
  </si>
  <si>
    <t>II.3.2. Informacje o znaczących zdarzeniach dotyczących lat ubiegłych 
ujętych w sprawozdaniu finansowym roku obrotowego</t>
  </si>
  <si>
    <t>L.p.</t>
  </si>
  <si>
    <t>Opis zdarzenia</t>
  </si>
  <si>
    <t>Przyczyna ujęcia w sprawozdaniu finansowym roku obrotowego</t>
  </si>
  <si>
    <t>Wpływ na sprawozdanie finansowe</t>
  </si>
  <si>
    <t>3.</t>
  </si>
  <si>
    <t>4.</t>
  </si>
  <si>
    <t>5.</t>
  </si>
  <si>
    <t>6.</t>
  </si>
  <si>
    <t>7.</t>
  </si>
  <si>
    <t>8.</t>
  </si>
  <si>
    <t>II.3.3. Informacje o znaczących zdarzeniach jakie nastąpiły po dniu bilansowym a nieuwzględnionych w sprawozdaniu finansowym</t>
  </si>
  <si>
    <t xml:space="preserve">Przyczyna nieuwzględnienia w sprawozdaniu finansowym </t>
  </si>
  <si>
    <t>..................................</t>
  </si>
  <si>
    <t>(główny księgowy)</t>
  </si>
  <si>
    <t>(rok, miesiąc, dzień)</t>
  </si>
  <si>
    <t>(kierownik jednostki)</t>
  </si>
  <si>
    <t>AKTYWA</t>
  </si>
  <si>
    <t>PASYWA</t>
  </si>
  <si>
    <t>I. Fundusz jednostki</t>
  </si>
  <si>
    <t>1. Środki trwałe</t>
  </si>
  <si>
    <t>1. Zysk netto (+)</t>
  </si>
  <si>
    <t>1.2. Budynki, lokale i obiekty inżynierii lądowej i wodnej</t>
  </si>
  <si>
    <t>IV. Fundusz mienia zlikwidowanych jednostek</t>
  </si>
  <si>
    <t>1.3. Urządzenia techniczne i maszyny</t>
  </si>
  <si>
    <t>1.4. Środki transportu</t>
  </si>
  <si>
    <t>1.5. Inne środki trwałe</t>
  </si>
  <si>
    <t>2. Środki trwałe w budowie (inwestycje)</t>
  </si>
  <si>
    <t>3. Zaliczki na środki trwałe w budowie (inwestycje)</t>
  </si>
  <si>
    <t>III. Należności długoterminowe</t>
  </si>
  <si>
    <t>1. Zobowiązania z tytułu dostaw i usług</t>
  </si>
  <si>
    <t>IV. Długoterminowe aktywa finansowe</t>
  </si>
  <si>
    <t>2. Zobowiązania wobec budżetów</t>
  </si>
  <si>
    <t>1. Akcje i udziały</t>
  </si>
  <si>
    <t>2. Inne papiery wartościowe</t>
  </si>
  <si>
    <t>4. Zobowiązania z tytułu wynagrodzeń</t>
  </si>
  <si>
    <t>5. Pozostałe zobowiązania</t>
  </si>
  <si>
    <t>I. Zapasy</t>
  </si>
  <si>
    <t>1. Materiały</t>
  </si>
  <si>
    <t>III. Rezerwy na zobowiązania</t>
  </si>
  <si>
    <t>3. Produkty gotowe</t>
  </si>
  <si>
    <t>IV. Rozliczenia międzyokresowe</t>
  </si>
  <si>
    <t>4. Towary</t>
  </si>
  <si>
    <t>II. Należności krótkoterminowe</t>
  </si>
  <si>
    <t>2. Inne rozliczenia międzyokresowe</t>
  </si>
  <si>
    <t>1. Należności z tytułu dostaw i usług</t>
  </si>
  <si>
    <t>2. Należności od budżetów</t>
  </si>
  <si>
    <t>4. Pozostałe należności</t>
  </si>
  <si>
    <t>III. Krótkoterminowe aktywa finansowe</t>
  </si>
  <si>
    <t>1. Środki pieniężne w kasie</t>
  </si>
  <si>
    <t>3. Środki pieniężne państwowego funduszu celowego</t>
  </si>
  <si>
    <t>7. Inne krótkoterminowe aktywa finansowe</t>
  </si>
  <si>
    <t>SUMA AKTYWÓW</t>
  </si>
  <si>
    <t>SUMA PASYWÓW</t>
  </si>
  <si>
    <t>A. Przychody netto z podstawowej działalności operacyjnej</t>
  </si>
  <si>
    <t>I. Amortyzacja</t>
  </si>
  <si>
    <t>III. Usługi obce</t>
  </si>
  <si>
    <t>IV. Podatki i opłaty</t>
  </si>
  <si>
    <t>V. Wynagrodzenia</t>
  </si>
  <si>
    <t>VII. Pozostałe koszty rodzajowe</t>
  </si>
  <si>
    <t>X. Pozostałe obciążenia</t>
  </si>
  <si>
    <t>D. Pozostałe przychody operacyjne</t>
  </si>
  <si>
    <t>I. Zysk ze zbycia niefinansowych aktywów trwałych</t>
  </si>
  <si>
    <t>II. Dotacje</t>
  </si>
  <si>
    <t>III. Inne przychody operacyjne</t>
  </si>
  <si>
    <t>E. Pozostałe koszty operacyjne</t>
  </si>
  <si>
    <t>II. Pozostałe koszty operacyjne</t>
  </si>
  <si>
    <t>G. Przychody finansowe</t>
  </si>
  <si>
    <t>I. Dywidendy i udziały w zyskach</t>
  </si>
  <si>
    <t>II. Odsetki</t>
  </si>
  <si>
    <t>H. Koszty finansowe</t>
  </si>
  <si>
    <t>I. Odsetki</t>
  </si>
  <si>
    <t>II. Inne</t>
  </si>
  <si>
    <t>J. Podatek dochodowy</t>
  </si>
  <si>
    <t>1.1. Zysk bilansowy za rok ubiegły</t>
  </si>
  <si>
    <t>1.5. Aktualizacja wyceny środków trwałych</t>
  </si>
  <si>
    <t>1.8. Aktywa otrzymane w ramach centralnego zaopatrzenia</t>
  </si>
  <si>
    <t>1.10. Inne zwiększenia</t>
  </si>
  <si>
    <t>2.1. Strata za rok ubiegły</t>
  </si>
  <si>
    <t>2.3. Rozliczenie wyniku finansowego i środków obrotowych za rok ubiegły</t>
  </si>
  <si>
    <t>2.4. Dotacje i środki na inwestycje</t>
  </si>
  <si>
    <t>2.9. Inne zmniejszenia</t>
  </si>
  <si>
    <t>II. Fundusz jednostki na koniec okresu (BZ)</t>
  </si>
  <si>
    <t>1. zysk netto (+)</t>
  </si>
  <si>
    <t>2. strata netto (-)</t>
  </si>
  <si>
    <t>3. nadwyżka środków obrotowych</t>
  </si>
  <si>
    <t>I. Fundusz jednostki na początek okresu (BO)</t>
  </si>
  <si>
    <t>1. Zwiększenia funduszu (z tytułu)</t>
  </si>
  <si>
    <t>Inne rezerwy:</t>
  </si>
  <si>
    <t>Inne sprawy sporne:</t>
  </si>
  <si>
    <t>brak informacji</t>
  </si>
  <si>
    <t xml:space="preserve">Inne </t>
  </si>
  <si>
    <t xml:space="preserve">Urząd  Dzielnicy  Bielany                                                              ul. Żeromskiego 29                                            01-882 Warszawa                            </t>
  </si>
  <si>
    <t>Bilans jednostki budżetowej lub samorządowego zakładu budżetowego</t>
  </si>
  <si>
    <t>Numer identyfikacyjny</t>
  </si>
  <si>
    <t>A. AKTYWA TRWAŁE</t>
  </si>
  <si>
    <t>A. FUNDUSZ</t>
  </si>
  <si>
    <t>I. Wartości niematerialne i prawne</t>
  </si>
  <si>
    <t>II. Rzeczowe aktywa trwałe</t>
  </si>
  <si>
    <t>II. Wynik finansowy netto (+/-)</t>
  </si>
  <si>
    <t>1.1. Grunty</t>
  </si>
  <si>
    <t>2. Strata netto (-)</t>
  </si>
  <si>
    <t>1.1.1. Grunty stanowiące własność jednostki samorządu terytorialnego, przekazane w użytkowanie wieczyste innym podmiotom</t>
  </si>
  <si>
    <t>III.  Odpisy z wyniku finansowego (nadwyżka środków obrotowych) (-)</t>
  </si>
  <si>
    <t>B. Fundusze placówek</t>
  </si>
  <si>
    <t>C. Państwowe fundusze celowe</t>
  </si>
  <si>
    <t>II. Zobowiązania krótkoterminowe</t>
  </si>
  <si>
    <t>3. Zobowiązania z tytułu ubezpieczeń i innych świadczeń</t>
  </si>
  <si>
    <t>3. Inne długoterminowe aktywa finansowe</t>
  </si>
  <si>
    <t>V. Nieruchomości inwestycyjne</t>
  </si>
  <si>
    <t>6.Sumy obce (depozytowe, zabezpieczenie wykonania umów)</t>
  </si>
  <si>
    <t>VI. Wartość mienia zlikwidowanych jednostek</t>
  </si>
  <si>
    <t>7. Rozliczenia z tytułu środków na wydatki budżetowe i z tytułu dochodów budżetowych</t>
  </si>
  <si>
    <t>B. AKTYWA OBROTOWE</t>
  </si>
  <si>
    <t>8. Fundusze specjalne</t>
  </si>
  <si>
    <t>8.1. Zakładowy Fundusz Świadczeń Socjalnych</t>
  </si>
  <si>
    <t>8.2. Inne fundusze</t>
  </si>
  <si>
    <t>2. Półprodukty i produkty w toku</t>
  </si>
  <si>
    <t>1. Rozliczenia międzyokresowe przychodów</t>
  </si>
  <si>
    <t>3. Należności z tytułu ubezpieczeń i innych świadczeń</t>
  </si>
  <si>
    <t>5. Rozliczenia z tytułu środków na wydatki budżetowe i z tytułu dochodów budżetowych</t>
  </si>
  <si>
    <t>2. Środki pieniężne na rachunkach bankowych</t>
  </si>
  <si>
    <t>4. Inne środki pieniężne</t>
  </si>
  <si>
    <t>5. Akcje lub udziały</t>
  </si>
  <si>
    <t>6. Inne papiery wartościowe</t>
  </si>
  <si>
    <t>IV. Rozliczenie międzyokresowe</t>
  </si>
  <si>
    <t>....................................................</t>
  </si>
  <si>
    <t xml:space="preserve">Urząd Dzielnicy  Bielany                                ul. Żeromskiego 29                                          01-882 Warszawa           </t>
  </si>
  <si>
    <t xml:space="preserve">Rachunek zysków i strat jednostki </t>
  </si>
  <si>
    <t>(wariant porównawczy)</t>
  </si>
  <si>
    <t>Stan na koniec roku poprzedniego</t>
  </si>
  <si>
    <t>Stan na koniec roku bieżącego</t>
  </si>
  <si>
    <t>I. Przychody netto ze sprzedaży produktów</t>
  </si>
  <si>
    <t>II. Zmiana stanu produktów (zwiększenie - wartość dodatnia, zmniejszenie - wartość ujemna)</t>
  </si>
  <si>
    <t> III. Koszt wytworzenia produktów na własne potrzeby jednostki</t>
  </si>
  <si>
    <t> IV. Przychody netto ze sprzedaży towarów i materiałów</t>
  </si>
  <si>
    <t> V. Dotacje na finansowanie działalności podstawowej</t>
  </si>
  <si>
    <t>VI. Przychody z tytułu dochodów budżetowych</t>
  </si>
  <si>
    <t>B. Koszty działalności operacyjnej</t>
  </si>
  <si>
    <t>II. Zużycie materiałów i energii</t>
  </si>
  <si>
    <t>VI. Ubezpieczenia społeczne i inne świadczenia dla pracowników</t>
  </si>
  <si>
    <t>VIII. Wartość sprzedanych towarów i materiałów</t>
  </si>
  <si>
    <t>IX. Inne świadczenia finansowane z budżetu</t>
  </si>
  <si>
    <t>C. Zysk (strata) z działalności podstawowej (A-B)</t>
  </si>
  <si>
    <t>I. Koszty inwestycji finansowanych ze środków własnych samorządowych zakładów budżetowych i dochodów jednostek budżetowych gromadzonych na wydzielonym rachunku</t>
  </si>
  <si>
    <t>F. Zysk (strata) z działalności operacyjnej (C+D-E)</t>
  </si>
  <si>
    <t>III. Inne</t>
  </si>
  <si>
    <t>I. Zysk (strata) z działalności gospodarczej (F+G-H)</t>
  </si>
  <si>
    <t>J. Wynik zdarzeń nadzwyczajnych (J.I.-J.II.)</t>
  </si>
  <si>
    <t>I. Zyski nadzwyczajne</t>
  </si>
  <si>
    <t>II. Straty nadzwyczajne</t>
  </si>
  <si>
    <t>I. Zysk (strata) brutto (F+G-H)</t>
  </si>
  <si>
    <t>K. Pozostałe obowiązkowe zmniejszenia zysku (zwiększenia straty)</t>
  </si>
  <si>
    <t>L. Zysk (strata) netto (I-J-K)</t>
  </si>
  <si>
    <t>..................................................</t>
  </si>
  <si>
    <t>........................................</t>
  </si>
  <si>
    <t>Urząd Dzielnicy Bielany                                                      ul. Żeromskiego 29                                                   01-882 Warszawa</t>
  </si>
  <si>
    <t>Zestawienie zmian w funduszu jednostki</t>
  </si>
  <si>
    <t>1.2. Zrealizowane wydatki budżetowe</t>
  </si>
  <si>
    <t>1.3. Zrealizowane płatności ze środków europejskich</t>
  </si>
  <si>
    <t>1.4. Środki na inwestycje</t>
  </si>
  <si>
    <t>1.6. Nieodpłatnie otrzymane środki trwałe i środki trwałe w budowie oraz wartości niematerialne i prawne</t>
  </si>
  <si>
    <t>1.7. Aktywa przejęte od zlikwidowanych lub połączonych jednostek</t>
  </si>
  <si>
    <t>1.9. Pozostałe odpisy z wyniku finansowego za rok bieżący</t>
  </si>
  <si>
    <t>2. Zmniejszenia funduszu jednostki (z tytułu)</t>
  </si>
  <si>
    <t>2.2. Zrealizowane dochody budżetowe</t>
  </si>
  <si>
    <t>2.5. Aktualizacja środków trwałych</t>
  </si>
  <si>
    <t>2.6. Wartość sprzedanych i nieodpłatnie przekazanych środków trwałych i środków trwałych w budowie oraz wartości niematerialnych i prawnych</t>
  </si>
  <si>
    <t>2.7. Pasywa przejęte od zlikwidowanych lub połączonych jednostek</t>
  </si>
  <si>
    <t>2.8. Aktywa przekazane w ramach centralnego zaopatrzenia</t>
  </si>
  <si>
    <t>III. Wynik finansowy netto za rok bieżący (+,-)</t>
  </si>
  <si>
    <t>IV. Fundusz (II+,-III)</t>
  </si>
  <si>
    <t>.................................................</t>
  </si>
  <si>
    <r>
      <t xml:space="preserve">REGON  </t>
    </r>
    <r>
      <rPr>
        <b/>
        <sz val="11"/>
        <color theme="1"/>
        <rFont val="Calibri"/>
        <family val="2"/>
        <charset val="238"/>
        <scheme val="minor"/>
      </rPr>
      <t>015259640</t>
    </r>
  </si>
  <si>
    <r>
      <t>REGON</t>
    </r>
    <r>
      <rPr>
        <b/>
        <sz val="11"/>
        <color theme="1"/>
        <rFont val="Calibri"/>
        <family val="2"/>
        <charset val="238"/>
        <scheme val="minor"/>
      </rPr>
      <t xml:space="preserve">  015259640</t>
    </r>
  </si>
  <si>
    <r>
      <t>D. Zobowiązania i rezerwy na zobowiązania</t>
    </r>
    <r>
      <rPr>
        <sz val="11"/>
        <color theme="1"/>
        <rFont val="Calibri"/>
        <family val="2"/>
        <charset val="238"/>
        <scheme val="minor"/>
      </rPr>
      <t> </t>
    </r>
  </si>
  <si>
    <r>
      <t> </t>
    </r>
    <r>
      <rPr>
        <b/>
        <sz val="11"/>
        <color theme="1"/>
        <rFont val="Calibri"/>
        <family val="2"/>
        <charset val="238"/>
        <scheme val="minor"/>
      </rPr>
      <t>I. Zobowiązania długoterminowe</t>
    </r>
  </si>
  <si>
    <r>
      <t>REGON</t>
    </r>
    <r>
      <rPr>
        <b/>
        <sz val="11"/>
        <color theme="1"/>
        <rFont val="Calibri"/>
        <family val="2"/>
        <charset val="238"/>
        <scheme val="minor"/>
      </rPr>
      <t xml:space="preserve">    015259640</t>
    </r>
  </si>
  <si>
    <t>Odpisy na koniec roku</t>
  </si>
  <si>
    <t>własne</t>
  </si>
  <si>
    <t xml:space="preserve">Wartość początkowa na koniec roku </t>
  </si>
  <si>
    <t>Odpisy na początek roku</t>
  </si>
  <si>
    <t>Nazwa podmiotu</t>
  </si>
  <si>
    <t>Zysk/(strata) netto za rok zakończony dnia 31 grudnia poprzedniego roku</t>
  </si>
  <si>
    <t>Kapitały własne na dzień 31 grudnia poprzedniego roku</t>
  </si>
  <si>
    <r>
      <t>Należności długoterminowe</t>
    </r>
    <r>
      <rPr>
        <sz val="10"/>
        <rFont val="Calibri"/>
        <family val="2"/>
        <charset val="238"/>
      </rPr>
      <t>:</t>
    </r>
  </si>
  <si>
    <r>
      <t xml:space="preserve"> </t>
    </r>
    <r>
      <rPr>
        <b/>
        <sz val="10"/>
        <rFont val="Calibri"/>
        <family val="2"/>
        <charset val="238"/>
      </rPr>
      <t>w tym</t>
    </r>
    <r>
      <rPr>
        <sz val="10"/>
        <rFont val="Calibri"/>
        <family val="2"/>
        <charset val="238"/>
      </rPr>
      <t xml:space="preserve"> należności finansowe (pożyczki zagrożone)</t>
    </r>
  </si>
  <si>
    <r>
      <t>Należności krótkoterminowe</t>
    </r>
    <r>
      <rPr>
        <sz val="10"/>
        <rFont val="Calibri"/>
        <family val="2"/>
        <charset val="238"/>
      </rPr>
      <t>:</t>
    </r>
  </si>
  <si>
    <r>
      <rPr>
        <b/>
        <sz val="10"/>
        <rFont val="Calibri"/>
        <family val="2"/>
        <charset val="238"/>
      </rPr>
      <t>w tym</t>
    </r>
    <r>
      <rPr>
        <sz val="10"/>
        <rFont val="Calibri"/>
        <family val="2"/>
        <charset val="238"/>
      </rPr>
      <t xml:space="preserve"> należności finansowe (pożyczki zagrożone)</t>
    </r>
  </si>
  <si>
    <r>
      <t xml:space="preserve">* </t>
    </r>
    <r>
      <rPr>
        <b/>
        <u/>
        <sz val="10"/>
        <rFont val="Calibri"/>
        <family val="2"/>
        <charset val="238"/>
      </rPr>
      <t>Wykorzystanie odpisu</t>
    </r>
    <r>
      <rPr>
        <sz val="10"/>
        <rFont val="Calibri"/>
        <family val="2"/>
        <charset val="238"/>
      </rPr>
      <t xml:space="preserve"> następuje, gdy należność objęta odpisem zostanie umorzona, przedawni się lub zostanie uznana za nieściągalną (art 35b ust 3 UoR).</t>
    </r>
  </si>
  <si>
    <r>
      <t xml:space="preserve">** </t>
    </r>
    <r>
      <rPr>
        <b/>
        <u/>
        <sz val="10"/>
        <rFont val="Calibri"/>
        <family val="2"/>
        <charset val="238"/>
      </rPr>
      <t>Rozwiązanie odpisu</t>
    </r>
    <r>
      <rPr>
        <sz val="10"/>
        <rFont val="Calibri"/>
        <family val="2"/>
        <charset val="238"/>
      </rPr>
      <t xml:space="preserve"> następuje, gdy ustanie przyczyna, dla której dokonano odpis aktualizujący (art 35c UoR) - nastąpiła zapłata lub utworzony odpis stał się zbędny.</t>
    </r>
  </si>
  <si>
    <t>Wykorzystane</t>
  </si>
  <si>
    <t xml:space="preserve">Rozwiązane </t>
  </si>
  <si>
    <r>
      <t xml:space="preserve">Rezerwy na odszkodowania za nieruchomości warszawskie </t>
    </r>
    <r>
      <rPr>
        <sz val="10"/>
        <rFont val="Calibri"/>
        <family val="2"/>
        <charset val="238"/>
      </rPr>
      <t xml:space="preserve">(DEKRET BIERUTA z dnia 26 października 1945r.) </t>
    </r>
    <r>
      <rPr>
        <b/>
        <sz val="10"/>
        <rFont val="Book Antiqua"/>
        <family val="1"/>
        <charset val="238"/>
      </rPr>
      <t/>
    </r>
  </si>
  <si>
    <r>
      <t>Rezerwy za grunty przejęte pod drogi w oparciu o tzw. Specustawę</t>
    </r>
    <r>
      <rPr>
        <sz val="10"/>
        <color indexed="8"/>
        <rFont val="Calibri"/>
        <family val="2"/>
        <charset val="238"/>
      </rPr>
      <t xml:space="preserve"> </t>
    </r>
  </si>
  <si>
    <t>o zasiedzenie</t>
  </si>
  <si>
    <t>z tyt. zwrotu nieruchomości</t>
  </si>
  <si>
    <t>za niedostarczenie lokalu socjalnego</t>
  </si>
  <si>
    <r>
      <t xml:space="preserve">odszkod. z tytułu decyzji sprzedażowych lokali oraz </t>
    </r>
    <r>
      <rPr>
        <b/>
        <i/>
        <sz val="10"/>
        <rFont val="Calibri"/>
        <family val="2"/>
        <charset val="238"/>
      </rPr>
      <t>z tytułu utraty</t>
    </r>
    <r>
      <rPr>
        <i/>
        <sz val="10"/>
        <rFont val="Calibri"/>
        <family val="2"/>
        <charset val="238"/>
      </rPr>
      <t xml:space="preserve"> wartości sprzedanych lokali, </t>
    </r>
    <r>
      <rPr>
        <b/>
        <i/>
        <sz val="10"/>
        <rFont val="Calibri"/>
        <family val="2"/>
        <charset val="238"/>
      </rPr>
      <t xml:space="preserve">zapłaty za </t>
    </r>
    <r>
      <rPr>
        <i/>
        <sz val="10"/>
        <rFont val="Calibri"/>
        <family val="2"/>
        <charset val="238"/>
      </rPr>
      <t>wykup lokalu użytkowego</t>
    </r>
  </si>
  <si>
    <t>z tyt. wypadku (szkoda komunikacyjna, osobowa)</t>
  </si>
  <si>
    <t>z tyt. odmowy wydania zezwolenia</t>
  </si>
  <si>
    <t>z tyt. poniesionych nakładów</t>
  </si>
  <si>
    <t>z tyt. wydania decyzji z naruszeniem prawa lub nieważności decyzji</t>
  </si>
  <si>
    <t>z tyt. utraty praw własności</t>
  </si>
  <si>
    <t>z tyt. przewlekłości postępowania sądowego</t>
  </si>
  <si>
    <t>z tyt. zbycia wywłaszczonej nieruchomości</t>
  </si>
  <si>
    <t>kary umowne</t>
  </si>
  <si>
    <t>za użytkowanie wieczyste</t>
  </si>
  <si>
    <t>odszkodowanie za naruszenie dóbr osobistych</t>
  </si>
  <si>
    <t>roszczenia pracownicze z tyt. rozwiązania umowy</t>
  </si>
  <si>
    <t>odszkodowanie za szkodę wyrządzoną, nie wykonanie prawa pierwokupu</t>
  </si>
  <si>
    <t>odszk. o unieważnienie umowy, przedłużenie okresu umowy, rozwiązanie umowy</t>
  </si>
  <si>
    <t>odszkod. z tyt. umowy dzierżawy</t>
  </si>
  <si>
    <t>odszkod. z tytułu utraty wartości nieruchomości</t>
  </si>
  <si>
    <r>
      <t>Poręczenia</t>
    </r>
    <r>
      <rPr>
        <sz val="10"/>
        <color indexed="8"/>
        <rFont val="Calibri"/>
        <family val="2"/>
        <charset val="238"/>
      </rPr>
      <t>, w tym:</t>
    </r>
  </si>
  <si>
    <t>Tytuł zobowiązania warunkowego</t>
  </si>
  <si>
    <r>
      <t xml:space="preserve">na odszkodowania za nieruchomości warszawskie </t>
    </r>
    <r>
      <rPr>
        <sz val="10"/>
        <rFont val="Calibri"/>
        <family val="2"/>
        <charset val="238"/>
      </rPr>
      <t>(DEKRET BIERUTA z dnia 26 października 1945r.)</t>
    </r>
  </si>
  <si>
    <r>
      <t xml:space="preserve"> za grunty przejęte pod drogi w oparciu o tzw. Specustawę</t>
    </r>
    <r>
      <rPr>
        <sz val="10"/>
        <color indexed="8"/>
        <rFont val="Calibri"/>
        <family val="2"/>
        <charset val="238"/>
      </rPr>
      <t xml:space="preserve"> </t>
    </r>
  </si>
  <si>
    <r>
      <t>Koszty mediów, dystrybucja energii</t>
    </r>
    <r>
      <rPr>
        <sz val="10"/>
        <rFont val="Calibri"/>
        <family val="2"/>
        <charset val="238"/>
      </rPr>
      <t xml:space="preserve"> (dot. oświetlenia ulic, sygnalizacji świetlnej...)</t>
    </r>
  </si>
  <si>
    <t>Inne papiery wartościowe</t>
  </si>
  <si>
    <t xml:space="preserve">Inne papiery wartościowe  </t>
  </si>
  <si>
    <t>Inne krótkoterminowe aktywa finansowe</t>
  </si>
  <si>
    <t>Wartośc początkowa na koniec roku</t>
  </si>
  <si>
    <t>Odpisy z tytułu trwałej utraty wartości na początek roku</t>
  </si>
  <si>
    <t>Odpisy z tytułu trwałej utraty wartości na koniec roku</t>
  </si>
  <si>
    <t>z tytułu pożyczek mieszkaniowych.</t>
  </si>
  <si>
    <t>II.2.2 Koszt wytworzenia środków trwałych w budowie poniesiony w okresie</t>
  </si>
  <si>
    <t>Środki trwałe oddane do użytkowania na dzień bilansowy</t>
  </si>
  <si>
    <t>Środki trwałe w budowie na dzień bilansowy</t>
  </si>
  <si>
    <t>II.2.4. Informacja o kwocie należności z tytułu podatków realizowanych przez organy podatkowe podległe ministrowi właściwemu do spraw finansów publicznych wykazywanych w sprawozdaniu z wykonania planu dochodów budżetowych</t>
  </si>
  <si>
    <t>Struktura przychodów</t>
  </si>
  <si>
    <r>
      <t xml:space="preserve">Przychody netto ze sprzedaży produktów </t>
    </r>
    <r>
      <rPr>
        <sz val="10"/>
        <rFont val="Calibri"/>
        <family val="2"/>
        <charset val="238"/>
      </rPr>
      <t>w tym:</t>
    </r>
  </si>
  <si>
    <t>opłaty z tyt. przekształcenia prawa wieczystego gruntów w prawo własności</t>
  </si>
  <si>
    <r>
      <t xml:space="preserve">opłaty za dzierżawę, najem </t>
    </r>
    <r>
      <rPr>
        <b/>
        <i/>
        <sz val="10"/>
        <rFont val="Calibri"/>
        <family val="2"/>
        <charset val="238"/>
      </rPr>
      <t xml:space="preserve">niezwiązane </t>
    </r>
    <r>
      <rPr>
        <i/>
        <sz val="10"/>
        <rFont val="Calibri"/>
        <family val="2"/>
        <charset val="238"/>
      </rPr>
      <t>z działalnością statutową</t>
    </r>
  </si>
  <si>
    <r>
      <t xml:space="preserve">opłaty za wyżywienie </t>
    </r>
    <r>
      <rPr>
        <b/>
        <i/>
        <sz val="10"/>
        <rFont val="Calibri"/>
        <family val="2"/>
        <charset val="238"/>
      </rPr>
      <t>niezwiązane</t>
    </r>
    <r>
      <rPr>
        <i/>
        <sz val="10"/>
        <rFont val="Calibri"/>
        <family val="2"/>
        <charset val="238"/>
      </rPr>
      <t xml:space="preserve"> z działalnością statutową</t>
    </r>
  </si>
  <si>
    <t>odpisane przedawnione, nieściągnięte lub umorzone zobowiązania</t>
  </si>
  <si>
    <r>
      <t>rozwiązanie odpisów aktualizujących</t>
    </r>
    <r>
      <rPr>
        <b/>
        <i/>
        <sz val="10"/>
        <rFont val="Calibri"/>
        <family val="2"/>
        <charset val="238"/>
      </rPr>
      <t xml:space="preserve"> wartość</t>
    </r>
    <r>
      <rPr>
        <i/>
        <sz val="10"/>
        <rFont val="Calibri"/>
        <family val="2"/>
        <charset val="238"/>
      </rPr>
      <t xml:space="preserve">  śr. trwałych, śr. trwałych w budowie oraz wartości niematerialnych i prawnych</t>
    </r>
  </si>
  <si>
    <r>
      <rPr>
        <b/>
        <i/>
        <sz val="10"/>
        <rFont val="Calibri"/>
        <family val="2"/>
        <charset val="238"/>
      </rPr>
      <t>inne</t>
    </r>
    <r>
      <rPr>
        <i/>
        <sz val="10"/>
        <rFont val="Calibri"/>
        <family val="2"/>
        <charset val="238"/>
      </rPr>
      <t xml:space="preserve"> (zwroty kosztów sądowych, komorniczych lub zastępstwa procesowego, wynagrodzenie dla płatnika za terminową zapłatę, opłaty za ksero, przychody z tyt. zaokrąglenia podatków m. in. podatku VAT,  zwroty VAT z lat. ub., zwroty kosztów upomnienia, nadwyżki inwentar., sprzedaż złomu, makulatury, sprzedaż materiałów przetargowych, opłata za wyrejestrowanie pojazdu itp.)</t>
    </r>
  </si>
  <si>
    <r>
      <t xml:space="preserve">utworzenie </t>
    </r>
    <r>
      <rPr>
        <b/>
        <i/>
        <sz val="10"/>
        <rFont val="Calibri"/>
        <family val="2"/>
        <charset val="238"/>
      </rPr>
      <t>odpisów</t>
    </r>
    <r>
      <rPr>
        <i/>
        <sz val="10"/>
        <rFont val="Calibri"/>
        <family val="2"/>
        <charset val="238"/>
      </rPr>
      <t xml:space="preserve"> </t>
    </r>
    <r>
      <rPr>
        <b/>
        <i/>
        <sz val="10"/>
        <rFont val="Calibri"/>
        <family val="2"/>
        <charset val="238"/>
      </rPr>
      <t>aktualizujących wartość</t>
    </r>
    <r>
      <rPr>
        <i/>
        <sz val="10"/>
        <rFont val="Calibri"/>
        <family val="2"/>
        <charset val="238"/>
      </rPr>
      <t xml:space="preserve"> śr. trwałych, śr. trwałych w budowie oraz wartości niematerialnych i prawnych</t>
    </r>
  </si>
  <si>
    <r>
      <t xml:space="preserve">utworzenie odpisu aktualizującego </t>
    </r>
    <r>
      <rPr>
        <i/>
        <sz val="10"/>
        <rFont val="Calibri"/>
        <family val="2"/>
        <charset val="238"/>
      </rPr>
      <t>wartość nieruchomości inwestycyjnych</t>
    </r>
  </si>
  <si>
    <r>
      <rPr>
        <b/>
        <i/>
        <sz val="10"/>
        <rFont val="Calibri"/>
        <family val="2"/>
        <charset val="238"/>
      </rPr>
      <t xml:space="preserve">utworzenie odpisu aktualizującego </t>
    </r>
    <r>
      <rPr>
        <i/>
        <sz val="10"/>
        <rFont val="Calibri"/>
        <family val="2"/>
        <charset val="238"/>
      </rPr>
      <t>wartość należności</t>
    </r>
  </si>
  <si>
    <t>utworzone rezerwy na zobowiązania</t>
  </si>
  <si>
    <r>
      <rPr>
        <b/>
        <i/>
        <sz val="10"/>
        <rFont val="Calibri"/>
        <family val="2"/>
        <charset val="238"/>
      </rPr>
      <t>inne koszty operacyjne</t>
    </r>
    <r>
      <rPr>
        <i/>
        <sz val="10"/>
        <rFont val="Calibri"/>
        <family val="2"/>
        <charset val="238"/>
      </rPr>
      <t xml:space="preserve"> (koszty postępowania sądowego, egzekucyjnego lub komorniczego, opłaty notarialne, skarbowe, </t>
    </r>
    <r>
      <rPr>
        <b/>
        <i/>
        <sz val="10"/>
        <rFont val="Calibri"/>
        <family val="2"/>
        <charset val="238"/>
      </rPr>
      <t>koszty z tyt. zaokrąglenia podatków m. in. podatku VAT,</t>
    </r>
    <r>
      <rPr>
        <i/>
        <sz val="10"/>
        <rFont val="Calibri"/>
        <family val="2"/>
        <charset val="238"/>
      </rPr>
      <t xml:space="preserve"> niedobory inwentaryzacyjne uznane za niezawinione, odszkodowania w spawach o roszczenia ze stosunku pracy, zwrot dotacji z lat ubiegłych itp.)</t>
    </r>
  </si>
  <si>
    <t>Spółki, w których Miasto posiada 100% udziałów, akcji w tym:</t>
  </si>
  <si>
    <t>Tramwaje Warszawskie Sp. z o.o.</t>
  </si>
  <si>
    <r>
      <t xml:space="preserve">II.3.1. Informacja o stanie zatrudnienia </t>
    </r>
    <r>
      <rPr>
        <sz val="10"/>
        <color indexed="8"/>
        <rFont val="Calibri"/>
        <family val="2"/>
        <charset val="238"/>
      </rPr>
      <t>(osoby)</t>
    </r>
  </si>
  <si>
    <r>
      <t>Wartość początkowa na początek</t>
    </r>
    <r>
      <rPr>
        <b/>
        <sz val="10"/>
        <rFont val="Calibri"/>
        <family val="2"/>
        <charset val="238"/>
      </rPr>
      <t xml:space="preserve"> roku</t>
    </r>
  </si>
  <si>
    <r>
      <t xml:space="preserve">Kapitały własne na dzień 31 grudnia </t>
    </r>
    <r>
      <rPr>
        <b/>
        <sz val="10"/>
        <rFont val="Calibri"/>
        <family val="2"/>
        <charset val="238"/>
      </rPr>
      <t>bieżącego roku</t>
    </r>
  </si>
  <si>
    <r>
      <t>na odszkodowania z tytułu bezumownego korzystania z</t>
    </r>
    <r>
      <rPr>
        <b/>
        <sz val="10"/>
        <rFont val="Calibri"/>
        <family val="2"/>
        <charset val="238"/>
      </rPr>
      <t xml:space="preserve"> nieruchomości</t>
    </r>
  </si>
  <si>
    <r>
      <t xml:space="preserve">na odszkodowania z tytułu bezumownego korzystania z </t>
    </r>
    <r>
      <rPr>
        <b/>
        <sz val="10"/>
        <rFont val="Calibri"/>
        <family val="2"/>
        <charset val="238"/>
      </rPr>
      <t>nieruchomości</t>
    </r>
  </si>
  <si>
    <t>Wartość początkowa na początek roku</t>
  </si>
  <si>
    <t xml:space="preserve">pozostałe </t>
  </si>
  <si>
    <t xml:space="preserve"> Urząd Miasta                                           Stołecznego Warszawy                                            Al. Jerozlimskie 44                               00-024 Warszawa</t>
  </si>
  <si>
    <t xml:space="preserve">                                                             Urząd Miasta                  Stołecznego Warszawy                                                                     Al. Jerozolimskie 44                                                                00-024 Warszawa</t>
  </si>
  <si>
    <t xml:space="preserve"> Urząd Miasta Stołecznego Warszawy                                 Al. Jerozolimskie 44                                                                     00-024 Warszawa                                                         </t>
  </si>
  <si>
    <r>
      <t xml:space="preserve">Zysk/(strata) netto za rok zakończony dnia 31 grudnia </t>
    </r>
    <r>
      <rPr>
        <b/>
        <sz val="10"/>
        <rFont val="Calibri"/>
        <family val="2"/>
        <charset val="238"/>
      </rPr>
      <t>bieżącego roku</t>
    </r>
  </si>
  <si>
    <r>
      <t xml:space="preserve">Stan na </t>
    </r>
    <r>
      <rPr>
        <b/>
        <sz val="10"/>
        <rFont val="Calibri"/>
        <family val="2"/>
        <charset val="238"/>
      </rPr>
      <t>koniec roku</t>
    </r>
  </si>
  <si>
    <r>
      <t xml:space="preserve">Stan na </t>
    </r>
    <r>
      <rPr>
        <b/>
        <sz val="10"/>
        <rFont val="Calibri"/>
        <family val="2"/>
        <charset val="238"/>
      </rPr>
      <t>początek roku</t>
    </r>
  </si>
  <si>
    <r>
      <t xml:space="preserve">Wartość netto na początek </t>
    </r>
    <r>
      <rPr>
        <b/>
        <sz val="10"/>
        <rFont val="Calibri"/>
        <family val="2"/>
        <charset val="238"/>
      </rPr>
      <t>roku</t>
    </r>
  </si>
  <si>
    <r>
      <t xml:space="preserve">Wartość netto na koniec </t>
    </r>
    <r>
      <rPr>
        <b/>
        <sz val="10"/>
        <rFont val="Calibri"/>
        <family val="2"/>
        <charset val="238"/>
      </rPr>
      <t>roku</t>
    </r>
  </si>
  <si>
    <r>
      <t xml:space="preserve">Rok </t>
    </r>
    <r>
      <rPr>
        <b/>
        <sz val="10"/>
        <rFont val="Calibri"/>
        <family val="2"/>
        <charset val="238"/>
      </rPr>
      <t>bieżący</t>
    </r>
  </si>
  <si>
    <r>
      <t>inne</t>
    </r>
    <r>
      <rPr>
        <i/>
        <strike/>
        <sz val="10"/>
        <rFont val="Calibri"/>
        <family val="2"/>
        <charset val="238"/>
      </rPr>
      <t/>
    </r>
  </si>
  <si>
    <t>Stan zatrudnienia na koniec 
roku obrotowego (osoby)</t>
  </si>
  <si>
    <t>......................................</t>
  </si>
  <si>
    <t>………………………….</t>
  </si>
  <si>
    <r>
      <t>sporządzony na dzień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b/>
        <sz val="11"/>
        <color theme="1"/>
        <rFont val="Calibri"/>
        <family val="2"/>
        <charset val="238"/>
        <scheme val="minor"/>
      </rPr>
      <t>31.12.2023 r.</t>
    </r>
  </si>
  <si>
    <t>sporządzony na dzień 31.12.2023 r.</t>
  </si>
  <si>
    <t>sporządzone na dzień 31.12.2023 r.</t>
  </si>
  <si>
    <t>Ukraina</t>
  </si>
  <si>
    <t>dodatek elektryczny</t>
  </si>
  <si>
    <t>dodatek gazowy</t>
  </si>
  <si>
    <t>Mazowsze dla Młodzieży</t>
  </si>
  <si>
    <t>Przekazanie nieruchomości w nieodpłatne użytkowanie SP-ZOZ-om</t>
  </si>
  <si>
    <t>Zmniejszenie wartości środków trwałych</t>
  </si>
  <si>
    <t>Zmiana Zarządzenia</t>
  </si>
  <si>
    <t>brak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</si>
</sst>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&quot;DM&quot;_-;\-* #,##0.00\ &quot;DM&quot;_-;_-* &quot;-&quot;??\ &quot;DM&quot;_-;_-@_-"/>
    <numFmt numFmtId="165" formatCode="#,##0.00;[Red]#,##0.00"/>
  </numFmts>
  <fonts count="43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Book Antiqua"/>
      <family val="1"/>
      <charset val="238"/>
    </font>
    <font>
      <sz val="10"/>
      <name val="Arial CE"/>
      <charset val="238"/>
    </font>
    <font>
      <sz val="10"/>
      <color indexed="8"/>
      <name val="Arial"/>
      <family val="2"/>
    </font>
    <font>
      <sz val="10"/>
      <color indexed="8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theme="0"/>
      <name val="Times New Roman"/>
      <family val="1"/>
      <charset val="238"/>
    </font>
    <font>
      <i/>
      <sz val="11"/>
      <color theme="0"/>
      <name val="Times New Roman"/>
      <family val="1"/>
      <charset val="238"/>
    </font>
    <font>
      <sz val="11"/>
      <name val="Times New Roman"/>
      <family val="1"/>
      <charset val="238"/>
    </font>
    <font>
      <sz val="10"/>
      <color theme="0"/>
      <name val="Czcionka tekstu podstawowego"/>
      <family val="2"/>
      <charset val="238"/>
    </font>
    <font>
      <sz val="11"/>
      <name val="Czcionka tekstu podstawowego"/>
      <family val="2"/>
      <charset val="238"/>
    </font>
    <font>
      <sz val="10"/>
      <name val="Czcionka tekstu podstawowego"/>
      <family val="2"/>
      <charset val="238"/>
    </font>
    <font>
      <sz val="10"/>
      <color theme="1"/>
      <name val="Czcionka tekstu podstawowego"/>
      <family val="2"/>
      <charset val="238"/>
    </font>
    <font>
      <b/>
      <sz val="10"/>
      <color theme="1"/>
      <name val="Calibri"/>
      <family val="2"/>
      <charset val="238"/>
    </font>
    <font>
      <sz val="10"/>
      <name val="Calibri"/>
      <family val="2"/>
      <charset val="238"/>
    </font>
    <font>
      <b/>
      <sz val="10"/>
      <name val="Calibri"/>
      <family val="2"/>
      <charset val="238"/>
    </font>
    <font>
      <b/>
      <sz val="11"/>
      <color theme="1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theme="1"/>
      <name val="Calibri"/>
      <family val="2"/>
      <charset val="238"/>
    </font>
    <font>
      <b/>
      <i/>
      <sz val="10"/>
      <name val="Calibri"/>
      <family val="2"/>
      <charset val="238"/>
    </font>
    <font>
      <b/>
      <sz val="10"/>
      <color indexed="8"/>
      <name val="Calibri"/>
      <family val="2"/>
      <charset val="238"/>
    </font>
    <font>
      <i/>
      <sz val="10"/>
      <color theme="1"/>
      <name val="Calibri"/>
      <family val="2"/>
      <charset val="238"/>
    </font>
    <font>
      <b/>
      <sz val="11"/>
      <name val="Calibri"/>
      <family val="2"/>
      <charset val="238"/>
    </font>
    <font>
      <sz val="11"/>
      <name val="Calibri"/>
      <family val="2"/>
      <charset val="238"/>
    </font>
    <font>
      <sz val="11"/>
      <color theme="1"/>
      <name val="Calibri"/>
      <family val="2"/>
      <charset val="238"/>
    </font>
    <font>
      <i/>
      <sz val="10"/>
      <color rgb="FF000000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u/>
      <sz val="10"/>
      <name val="Calibri"/>
      <family val="2"/>
      <charset val="238"/>
    </font>
    <font>
      <i/>
      <sz val="10"/>
      <color indexed="8"/>
      <name val="Calibri"/>
      <family val="2"/>
      <charset val="238"/>
    </font>
    <font>
      <i/>
      <sz val="10"/>
      <name val="Calibri"/>
      <family val="2"/>
      <charset val="238"/>
    </font>
    <font>
      <b/>
      <sz val="10"/>
      <color rgb="FFFF0000"/>
      <name val="Calibri"/>
      <family val="2"/>
      <charset val="238"/>
    </font>
    <font>
      <b/>
      <sz val="10"/>
      <color indexed="12"/>
      <name val="Calibri"/>
      <family val="2"/>
      <charset val="238"/>
    </font>
    <font>
      <sz val="10"/>
      <color indexed="12"/>
      <name val="Calibri"/>
      <family val="2"/>
      <charset val="238"/>
    </font>
    <font>
      <i/>
      <strike/>
      <sz val="10"/>
      <name val="Calibri"/>
      <family val="2"/>
      <charset val="238"/>
    </font>
    <font>
      <sz val="10"/>
      <color rgb="FFFF0000"/>
      <name val="Calibri"/>
      <family val="2"/>
      <charset val="238"/>
    </font>
    <font>
      <sz val="11"/>
      <name val="Calibri"/>
      <family val="2"/>
      <charset val="238"/>
      <scheme val="minor"/>
    </font>
    <font>
      <i/>
      <sz val="11"/>
      <name val="Times New Roman"/>
      <family val="1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u/>
      <sz val="10"/>
      <color indexed="8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22"/>
        <bgColor indexed="64"/>
      </patternFill>
    </fill>
  </fills>
  <borders count="12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medium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8">
    <xf numFmtId="0" fontId="0" fillId="0" borderId="0"/>
    <xf numFmtId="164" fontId="2" fillId="0" borderId="0" applyFont="0" applyFill="0" applyBorder="0" applyAlignment="0" applyProtection="0"/>
    <xf numFmtId="0" fontId="2" fillId="0" borderId="0"/>
    <xf numFmtId="0" fontId="4" fillId="0" borderId="0"/>
    <xf numFmtId="0" fontId="5" fillId="0" borderId="0"/>
    <xf numFmtId="0" fontId="4" fillId="0" borderId="0"/>
    <xf numFmtId="0" fontId="40" fillId="0" borderId="0"/>
    <xf numFmtId="0" fontId="41" fillId="0" borderId="0"/>
  </cellStyleXfs>
  <cellXfs count="975">
    <xf numFmtId="0" fontId="0" fillId="0" borderId="0" xfId="0"/>
    <xf numFmtId="4" fontId="1" fillId="0" borderId="12" xfId="0" applyNumberFormat="1" applyFont="1" applyBorder="1"/>
    <xf numFmtId="4" fontId="1" fillId="0" borderId="12" xfId="0" applyNumberFormat="1" applyFont="1" applyBorder="1" applyAlignment="1">
      <alignment vertical="center"/>
    </xf>
    <xf numFmtId="0" fontId="0" fillId="0" borderId="0" xfId="0" applyFont="1"/>
    <xf numFmtId="4" fontId="0" fillId="0" borderId="12" xfId="0" applyNumberFormat="1" applyFont="1" applyBorder="1"/>
    <xf numFmtId="4" fontId="0" fillId="0" borderId="12" xfId="0" applyNumberFormat="1" applyFont="1" applyBorder="1" applyAlignment="1">
      <alignment vertical="center"/>
    </xf>
    <xf numFmtId="0" fontId="9" fillId="0" borderId="0" xfId="0" applyFont="1"/>
    <xf numFmtId="0" fontId="7" fillId="0" borderId="0" xfId="0" applyFont="1"/>
    <xf numFmtId="4" fontId="10" fillId="0" borderId="0" xfId="0" applyNumberFormat="1" applyFont="1"/>
    <xf numFmtId="4" fontId="7" fillId="0" borderId="0" xfId="0" applyNumberFormat="1" applyFont="1"/>
    <xf numFmtId="0" fontId="7" fillId="0" borderId="0" xfId="0" applyFont="1" applyAlignment="1">
      <alignment horizontal="center" wrapText="1"/>
    </xf>
    <xf numFmtId="0" fontId="11" fillId="0" borderId="0" xfId="0" applyFont="1"/>
    <xf numFmtId="4" fontId="11" fillId="0" borderId="0" xfId="0" applyNumberFormat="1" applyFont="1"/>
    <xf numFmtId="4" fontId="8" fillId="0" borderId="0" xfId="0" applyNumberFormat="1" applyFont="1" applyFill="1" applyBorder="1" applyAlignment="1">
      <alignment horizontal="right"/>
    </xf>
    <xf numFmtId="4" fontId="7" fillId="0" borderId="0" xfId="0" applyNumberFormat="1" applyFont="1" applyFill="1" applyBorder="1" applyAlignment="1">
      <alignment horizontal="right"/>
    </xf>
    <xf numFmtId="0" fontId="7" fillId="0" borderId="0" xfId="0" applyFont="1" applyFill="1" applyBorder="1" applyAlignment="1">
      <alignment horizontal="right"/>
    </xf>
    <xf numFmtId="4" fontId="9" fillId="0" borderId="0" xfId="0" applyNumberFormat="1" applyFont="1"/>
    <xf numFmtId="0" fontId="8" fillId="0" borderId="0" xfId="0" applyFont="1" applyFill="1" applyBorder="1" applyAlignment="1">
      <alignment horizontal="right"/>
    </xf>
    <xf numFmtId="0" fontId="12" fillId="0" borderId="0" xfId="0" applyFont="1"/>
    <xf numFmtId="0" fontId="13" fillId="0" borderId="0" xfId="0" applyFont="1"/>
    <xf numFmtId="4" fontId="12" fillId="0" borderId="0" xfId="0" applyNumberFormat="1" applyFont="1"/>
    <xf numFmtId="0" fontId="14" fillId="0" borderId="0" xfId="0" applyFont="1"/>
    <xf numFmtId="0" fontId="15" fillId="0" borderId="0" xfId="0" applyFont="1"/>
    <xf numFmtId="0" fontId="0" fillId="4" borderId="108" xfId="0" applyFont="1" applyFill="1" applyBorder="1" applyAlignment="1">
      <alignment horizontal="center" wrapText="1"/>
    </xf>
    <xf numFmtId="0" fontId="0" fillId="4" borderId="111" xfId="0" applyFont="1" applyFill="1" applyBorder="1" applyAlignment="1">
      <alignment horizontal="center" wrapText="1"/>
    </xf>
    <xf numFmtId="0" fontId="1" fillId="4" borderId="21" xfId="0" applyFont="1" applyFill="1" applyBorder="1" applyAlignment="1">
      <alignment horizontal="center" wrapText="1"/>
    </xf>
    <xf numFmtId="0" fontId="0" fillId="0" borderId="0" xfId="0" applyFont="1" applyAlignment="1">
      <alignment horizontal="center" wrapText="1"/>
    </xf>
    <xf numFmtId="0" fontId="1" fillId="4" borderId="21" xfId="0" applyFont="1" applyFill="1" applyBorder="1" applyAlignment="1">
      <alignment wrapText="1"/>
    </xf>
    <xf numFmtId="0" fontId="0" fillId="4" borderId="21" xfId="0" applyFont="1" applyFill="1" applyBorder="1" applyAlignment="1">
      <alignment wrapText="1"/>
    </xf>
    <xf numFmtId="0" fontId="0" fillId="0" borderId="0" xfId="0" applyFont="1" applyBorder="1" applyAlignment="1">
      <alignment wrapText="1"/>
    </xf>
    <xf numFmtId="0" fontId="0" fillId="0" borderId="108" xfId="0" applyFont="1" applyBorder="1" applyAlignment="1">
      <alignment horizontal="left" vertical="top" wrapText="1"/>
    </xf>
    <xf numFmtId="4" fontId="1" fillId="4" borderId="21" xfId="0" applyNumberFormat="1" applyFont="1" applyFill="1" applyBorder="1" applyAlignment="1">
      <alignment horizontal="right"/>
    </xf>
    <xf numFmtId="4" fontId="0" fillId="4" borderId="21" xfId="0" applyNumberFormat="1" applyFont="1" applyFill="1" applyBorder="1" applyAlignment="1">
      <alignment horizontal="right"/>
    </xf>
    <xf numFmtId="4" fontId="1" fillId="4" borderId="112" xfId="0" applyNumberFormat="1" applyFont="1" applyFill="1" applyBorder="1" applyAlignment="1">
      <alignment horizontal="right"/>
    </xf>
    <xf numFmtId="0" fontId="16" fillId="0" borderId="0" xfId="2" applyFont="1"/>
    <xf numFmtId="0" fontId="18" fillId="0" borderId="0" xfId="2" applyFont="1" applyAlignment="1"/>
    <xf numFmtId="0" fontId="18" fillId="0" borderId="0" xfId="2" applyFont="1" applyAlignment="1">
      <alignment horizontal="left"/>
    </xf>
    <xf numFmtId="4" fontId="17" fillId="0" borderId="0" xfId="2" applyNumberFormat="1" applyFont="1" applyAlignment="1">
      <alignment horizontal="left"/>
    </xf>
    <xf numFmtId="0" fontId="17" fillId="0" borderId="0" xfId="2" applyFont="1" applyAlignment="1">
      <alignment vertical="center"/>
    </xf>
    <xf numFmtId="0" fontId="17" fillId="0" borderId="0" xfId="5" applyFont="1" applyFill="1" applyAlignment="1" applyProtection="1">
      <alignment vertical="center" wrapText="1"/>
    </xf>
    <xf numFmtId="0" fontId="17" fillId="0" borderId="0" xfId="5" applyFont="1" applyFill="1" applyAlignment="1" applyProtection="1">
      <alignment vertical="center"/>
    </xf>
    <xf numFmtId="0" fontId="18" fillId="2" borderId="40" xfId="5" applyFont="1" applyFill="1" applyBorder="1" applyAlignment="1" applyProtection="1">
      <alignment horizontal="center" vertical="center" wrapText="1"/>
    </xf>
    <xf numFmtId="4" fontId="18" fillId="2" borderId="40" xfId="5" applyNumberFormat="1" applyFont="1" applyFill="1" applyBorder="1" applyAlignment="1" applyProtection="1">
      <alignment horizontal="center" vertical="center" wrapText="1"/>
    </xf>
    <xf numFmtId="0" fontId="18" fillId="2" borderId="5" xfId="5" applyFont="1" applyFill="1" applyBorder="1" applyAlignment="1" applyProtection="1">
      <alignment horizontal="center" vertical="center" wrapText="1"/>
    </xf>
    <xf numFmtId="0" fontId="18" fillId="0" borderId="30" xfId="5" applyFont="1" applyFill="1" applyBorder="1" applyAlignment="1" applyProtection="1">
      <alignment horizontal="left" vertical="center"/>
    </xf>
    <xf numFmtId="4" fontId="18" fillId="0" borderId="30" xfId="5" applyNumberFormat="1" applyFont="1" applyFill="1" applyBorder="1" applyAlignment="1" applyProtection="1">
      <alignment horizontal="center" vertical="center" wrapText="1"/>
    </xf>
    <xf numFmtId="0" fontId="18" fillId="0" borderId="29" xfId="5" applyFont="1" applyFill="1" applyBorder="1" applyAlignment="1" applyProtection="1">
      <alignment horizontal="center" vertical="center" wrapText="1"/>
    </xf>
    <xf numFmtId="4" fontId="18" fillId="2" borderId="41" xfId="5" applyNumberFormat="1" applyFont="1" applyFill="1" applyBorder="1" applyAlignment="1" applyProtection="1">
      <alignment vertical="center"/>
    </xf>
    <xf numFmtId="4" fontId="18" fillId="2" borderId="42" xfId="5" applyNumberFormat="1" applyFont="1" applyFill="1" applyBorder="1" applyAlignment="1" applyProtection="1">
      <alignment vertical="center"/>
    </xf>
    <xf numFmtId="0" fontId="18" fillId="0" borderId="43" xfId="5" applyFont="1" applyFill="1" applyBorder="1" applyAlignment="1" applyProtection="1">
      <alignment vertical="center" wrapText="1"/>
    </xf>
    <xf numFmtId="4" fontId="18" fillId="0" borderId="43" xfId="5" applyNumberFormat="1" applyFont="1" applyFill="1" applyBorder="1" applyAlignment="1" applyProtection="1">
      <alignment vertical="center"/>
    </xf>
    <xf numFmtId="4" fontId="18" fillId="0" borderId="44" xfId="5" applyNumberFormat="1" applyFont="1" applyFill="1" applyBorder="1" applyAlignment="1" applyProtection="1">
      <alignment vertical="center"/>
    </xf>
    <xf numFmtId="0" fontId="17" fillId="0" borderId="45" xfId="5" applyFont="1" applyFill="1" applyBorder="1" applyAlignment="1" applyProtection="1">
      <alignment vertical="center" wrapText="1"/>
    </xf>
    <xf numFmtId="4" fontId="17" fillId="0" borderId="45" xfId="5" applyNumberFormat="1" applyFont="1" applyFill="1" applyBorder="1" applyAlignment="1" applyProtection="1">
      <alignment vertical="center"/>
      <protection locked="0"/>
    </xf>
    <xf numFmtId="4" fontId="17" fillId="0" borderId="46" xfId="5" applyNumberFormat="1" applyFont="1" applyFill="1" applyBorder="1" applyAlignment="1" applyProtection="1">
      <alignment vertical="center"/>
    </xf>
    <xf numFmtId="0" fontId="17" fillId="0" borderId="45" xfId="5" quotePrefix="1" applyFont="1" applyFill="1" applyBorder="1" applyAlignment="1" applyProtection="1">
      <alignment vertical="center" wrapText="1"/>
      <protection locked="0"/>
    </xf>
    <xf numFmtId="4" fontId="18" fillId="2" borderId="47" xfId="5" applyNumberFormat="1" applyFont="1" applyFill="1" applyBorder="1" applyAlignment="1" applyProtection="1">
      <alignment vertical="center"/>
    </xf>
    <xf numFmtId="4" fontId="18" fillId="2" borderId="48" xfId="5" applyNumberFormat="1" applyFont="1" applyFill="1" applyBorder="1" applyAlignment="1" applyProtection="1">
      <alignment vertical="center"/>
    </xf>
    <xf numFmtId="0" fontId="18" fillId="0" borderId="28" xfId="5" applyFont="1" applyFill="1" applyBorder="1" applyAlignment="1" applyProtection="1">
      <alignment horizontal="left" vertical="center"/>
    </xf>
    <xf numFmtId="0" fontId="17" fillId="0" borderId="0" xfId="5" applyFont="1" applyFill="1" applyBorder="1" applyAlignment="1" applyProtection="1">
      <alignment vertical="center"/>
    </xf>
    <xf numFmtId="0" fontId="17" fillId="0" borderId="29" xfId="5" applyFont="1" applyFill="1" applyBorder="1" applyAlignment="1" applyProtection="1">
      <alignment vertical="center"/>
    </xf>
    <xf numFmtId="0" fontId="16" fillId="3" borderId="49" xfId="2" applyFont="1" applyFill="1" applyBorder="1" applyAlignment="1">
      <alignment horizontal="center" wrapText="1"/>
    </xf>
    <xf numFmtId="0" fontId="16" fillId="3" borderId="50" xfId="2" applyFont="1" applyFill="1" applyBorder="1" applyAlignment="1">
      <alignment horizontal="center" wrapText="1"/>
    </xf>
    <xf numFmtId="0" fontId="16" fillId="3" borderId="51" xfId="2" applyFont="1" applyFill="1" applyBorder="1" applyAlignment="1">
      <alignment horizontal="center" wrapText="1"/>
    </xf>
    <xf numFmtId="0" fontId="21" fillId="0" borderId="20" xfId="2" applyFont="1" applyBorder="1" applyAlignment="1">
      <alignment wrapText="1"/>
    </xf>
    <xf numFmtId="4" fontId="21" fillId="0" borderId="21" xfId="2" applyNumberFormat="1" applyFont="1" applyBorder="1" applyAlignment="1">
      <alignment horizontal="right"/>
    </xf>
    <xf numFmtId="4" fontId="21" fillId="0" borderId="22" xfId="2" applyNumberFormat="1" applyFont="1" applyFill="1" applyBorder="1" applyAlignment="1">
      <alignment horizontal="right"/>
    </xf>
    <xf numFmtId="0" fontId="21" fillId="0" borderId="52" xfId="2" applyFont="1" applyBorder="1" applyAlignment="1">
      <alignment wrapText="1"/>
    </xf>
    <xf numFmtId="0" fontId="21" fillId="0" borderId="23" xfId="2" applyFont="1" applyBorder="1" applyAlignment="1">
      <alignment wrapText="1"/>
    </xf>
    <xf numFmtId="0" fontId="21" fillId="0" borderId="53" xfId="2" applyFont="1" applyFill="1" applyBorder="1" applyAlignment="1">
      <alignment wrapText="1"/>
    </xf>
    <xf numFmtId="0" fontId="21" fillId="0" borderId="54" xfId="2" applyFont="1" applyBorder="1" applyAlignment="1">
      <alignment wrapText="1"/>
    </xf>
    <xf numFmtId="4" fontId="21" fillId="0" borderId="55" xfId="2" applyNumberFormat="1" applyFont="1" applyBorder="1" applyAlignment="1">
      <alignment horizontal="right"/>
    </xf>
    <xf numFmtId="2" fontId="21" fillId="0" borderId="55" xfId="2" applyNumberFormat="1" applyFont="1" applyBorder="1" applyAlignment="1">
      <alignment horizontal="right"/>
    </xf>
    <xf numFmtId="2" fontId="21" fillId="0" borderId="56" xfId="2" applyNumberFormat="1" applyFont="1" applyFill="1" applyBorder="1" applyAlignment="1">
      <alignment horizontal="right"/>
    </xf>
    <xf numFmtId="0" fontId="16" fillId="3" borderId="60" xfId="2" applyFont="1" applyFill="1" applyBorder="1" applyAlignment="1">
      <alignment horizontal="center" wrapText="1"/>
    </xf>
    <xf numFmtId="0" fontId="16" fillId="3" borderId="12" xfId="2" applyFont="1" applyFill="1" applyBorder="1" applyAlignment="1">
      <alignment horizontal="center" wrapText="1"/>
    </xf>
    <xf numFmtId="0" fontId="16" fillId="3" borderId="44" xfId="2" applyFont="1" applyFill="1" applyBorder="1" applyAlignment="1">
      <alignment horizontal="center" wrapText="1"/>
    </xf>
    <xf numFmtId="0" fontId="16" fillId="3" borderId="61" xfId="2" applyFont="1" applyFill="1" applyBorder="1" applyAlignment="1">
      <alignment horizontal="center" wrapText="1"/>
    </xf>
    <xf numFmtId="0" fontId="16" fillId="3" borderId="62" xfId="2" applyFont="1" applyFill="1" applyBorder="1" applyAlignment="1">
      <alignment horizontal="center" wrapText="1"/>
    </xf>
    <xf numFmtId="0" fontId="16" fillId="3" borderId="63" xfId="2" applyFont="1" applyFill="1" applyBorder="1" applyAlignment="1">
      <alignment horizontal="center" wrapText="1"/>
    </xf>
    <xf numFmtId="0" fontId="16" fillId="0" borderId="43" xfId="2" applyFont="1" applyBorder="1" applyAlignment="1">
      <alignment wrapText="1"/>
    </xf>
    <xf numFmtId="4" fontId="16" fillId="0" borderId="60" xfId="2" applyNumberFormat="1" applyFont="1" applyBorder="1" applyAlignment="1">
      <alignment horizontal="right"/>
    </xf>
    <xf numFmtId="4" fontId="16" fillId="0" borderId="12" xfId="2" applyNumberFormat="1" applyFont="1" applyBorder="1" applyAlignment="1">
      <alignment horizontal="right"/>
    </xf>
    <xf numFmtId="4" fontId="20" fillId="0" borderId="12" xfId="2" applyNumberFormat="1" applyFont="1" applyBorder="1" applyAlignment="1">
      <alignment vertical="center"/>
    </xf>
    <xf numFmtId="4" fontId="20" fillId="0" borderId="44" xfId="2" applyNumberFormat="1" applyFont="1" applyBorder="1" applyAlignment="1">
      <alignment vertical="center"/>
    </xf>
    <xf numFmtId="4" fontId="20" fillId="0" borderId="64" xfId="2" applyNumberFormat="1" applyFont="1" applyBorder="1" applyAlignment="1">
      <alignment vertical="center"/>
    </xf>
    <xf numFmtId="4" fontId="16" fillId="0" borderId="44" xfId="2" applyNumberFormat="1" applyFont="1" applyBorder="1" applyAlignment="1">
      <alignment horizontal="right"/>
    </xf>
    <xf numFmtId="0" fontId="28" fillId="0" borderId="43" xfId="2" applyFont="1" applyFill="1" applyBorder="1" applyAlignment="1">
      <alignment vertical="center" wrapText="1"/>
    </xf>
    <xf numFmtId="2" fontId="21" fillId="0" borderId="60" xfId="2" applyNumberFormat="1" applyFont="1" applyBorder="1" applyAlignment="1">
      <alignment wrapText="1"/>
    </xf>
    <xf numFmtId="2" fontId="21" fillId="0" borderId="12" xfId="2" applyNumberFormat="1" applyFont="1" applyBorder="1" applyAlignment="1">
      <alignment wrapText="1"/>
    </xf>
    <xf numFmtId="2" fontId="21" fillId="0" borderId="44" xfId="2" applyNumberFormat="1" applyFont="1" applyBorder="1" applyAlignment="1">
      <alignment wrapText="1"/>
    </xf>
    <xf numFmtId="0" fontId="28" fillId="0" borderId="65" xfId="2" applyFont="1" applyFill="1" applyBorder="1" applyAlignment="1">
      <alignment vertical="center" wrapText="1"/>
    </xf>
    <xf numFmtId="4" fontId="21" fillId="0" borderId="66" xfId="2" applyNumberFormat="1" applyFont="1" applyBorder="1" applyAlignment="1">
      <alignment horizontal="right"/>
    </xf>
    <xf numFmtId="2" fontId="21" fillId="0" borderId="67" xfId="2" applyNumberFormat="1" applyFont="1" applyBorder="1" applyAlignment="1">
      <alignment horizontal="right"/>
    </xf>
    <xf numFmtId="4" fontId="20" fillId="0" borderId="67" xfId="2" applyNumberFormat="1" applyFont="1" applyBorder="1" applyAlignment="1">
      <alignment vertical="center"/>
    </xf>
    <xf numFmtId="4" fontId="20" fillId="0" borderId="48" xfId="2" applyNumberFormat="1" applyFont="1" applyBorder="1" applyAlignment="1">
      <alignment vertical="center"/>
    </xf>
    <xf numFmtId="4" fontId="20" fillId="0" borderId="66" xfId="2" applyNumberFormat="1" applyFont="1" applyBorder="1" applyAlignment="1">
      <alignment vertical="center"/>
    </xf>
    <xf numFmtId="2" fontId="21" fillId="0" borderId="48" xfId="2" applyNumberFormat="1" applyFont="1" applyBorder="1" applyAlignment="1">
      <alignment horizontal="right"/>
    </xf>
    <xf numFmtId="0" fontId="16" fillId="2" borderId="47" xfId="2" applyFont="1" applyFill="1" applyBorder="1" applyAlignment="1">
      <alignment wrapText="1"/>
    </xf>
    <xf numFmtId="4" fontId="16" fillId="2" borderId="68" xfId="2" applyNumberFormat="1" applyFont="1" applyFill="1" applyBorder="1" applyAlignment="1">
      <alignment horizontal="right"/>
    </xf>
    <xf numFmtId="4" fontId="16" fillId="2" borderId="69" xfId="2" applyNumberFormat="1" applyFont="1" applyFill="1" applyBorder="1" applyAlignment="1">
      <alignment horizontal="right"/>
    </xf>
    <xf numFmtId="4" fontId="16" fillId="2" borderId="70" xfId="2" applyNumberFormat="1" applyFont="1" applyFill="1" applyBorder="1" applyAlignment="1">
      <alignment horizontal="right"/>
    </xf>
    <xf numFmtId="4" fontId="16" fillId="2" borderId="2" xfId="2" applyNumberFormat="1" applyFont="1" applyFill="1" applyBorder="1" applyAlignment="1">
      <alignment horizontal="right"/>
    </xf>
    <xf numFmtId="4" fontId="16" fillId="2" borderId="71" xfId="2" applyNumberFormat="1" applyFont="1" applyFill="1" applyBorder="1" applyAlignment="1">
      <alignment horizontal="right"/>
    </xf>
    <xf numFmtId="4" fontId="21" fillId="0" borderId="22" xfId="2" applyNumberFormat="1" applyFont="1" applyBorder="1" applyAlignment="1">
      <alignment horizontal="right"/>
    </xf>
    <xf numFmtId="4" fontId="21" fillId="0" borderId="23" xfId="2" applyNumberFormat="1" applyFont="1" applyBorder="1" applyAlignment="1">
      <alignment horizontal="right"/>
    </xf>
    <xf numFmtId="4" fontId="21" fillId="0" borderId="53" xfId="2" applyNumberFormat="1" applyFont="1" applyBorder="1" applyAlignment="1">
      <alignment horizontal="right"/>
    </xf>
    <xf numFmtId="4" fontId="21" fillId="0" borderId="14" xfId="2" applyNumberFormat="1" applyFont="1" applyFill="1" applyBorder="1" applyAlignment="1">
      <alignment horizontal="right"/>
    </xf>
    <xf numFmtId="4" fontId="21" fillId="0" borderId="15" xfId="2" applyNumberFormat="1" applyFont="1" applyFill="1" applyBorder="1" applyAlignment="1">
      <alignment horizontal="right"/>
    </xf>
    <xf numFmtId="4" fontId="21" fillId="0" borderId="21" xfId="2" applyNumberFormat="1" applyFont="1" applyFill="1" applyBorder="1" applyAlignment="1">
      <alignment horizontal="right"/>
    </xf>
    <xf numFmtId="4" fontId="21" fillId="0" borderId="25" xfId="2" applyNumberFormat="1" applyFont="1" applyFill="1" applyBorder="1" applyAlignment="1">
      <alignment horizontal="right"/>
    </xf>
    <xf numFmtId="4" fontId="21" fillId="0" borderId="116" xfId="2" applyNumberFormat="1" applyFont="1" applyFill="1" applyBorder="1" applyAlignment="1">
      <alignment horizontal="right"/>
    </xf>
    <xf numFmtId="4" fontId="23" fillId="0" borderId="0" xfId="2" applyNumberFormat="1" applyFont="1" applyAlignment="1">
      <alignment vertical="center" wrapText="1"/>
    </xf>
    <xf numFmtId="4" fontId="20" fillId="0" borderId="0" xfId="2" applyNumberFormat="1" applyFont="1" applyAlignment="1">
      <alignment vertical="center" wrapText="1"/>
    </xf>
    <xf numFmtId="4" fontId="23" fillId="5" borderId="40" xfId="2" applyNumberFormat="1" applyFont="1" applyFill="1" applyBorder="1" applyAlignment="1">
      <alignment horizontal="center" vertical="center" wrapText="1"/>
    </xf>
    <xf numFmtId="4" fontId="23" fillId="5" borderId="4" xfId="2" applyNumberFormat="1" applyFont="1" applyFill="1" applyBorder="1" applyAlignment="1">
      <alignment horizontal="center" vertical="center" wrapText="1"/>
    </xf>
    <xf numFmtId="4" fontId="18" fillId="2" borderId="4" xfId="2" applyNumberFormat="1" applyFont="1" applyFill="1" applyBorder="1" applyAlignment="1">
      <alignment horizontal="center" vertical="center" wrapText="1"/>
    </xf>
    <xf numFmtId="4" fontId="23" fillId="0" borderId="41" xfId="2" applyNumberFormat="1" applyFont="1" applyFill="1" applyBorder="1" applyAlignment="1">
      <alignment vertical="center"/>
    </xf>
    <xf numFmtId="4" fontId="23" fillId="0" borderId="58" xfId="2" applyNumberFormat="1" applyFont="1" applyBorder="1" applyAlignment="1">
      <alignment vertical="center"/>
    </xf>
    <xf numFmtId="4" fontId="23" fillId="0" borderId="41" xfId="2" applyNumberFormat="1" applyFont="1" applyBorder="1" applyAlignment="1">
      <alignment vertical="center"/>
    </xf>
    <xf numFmtId="4" fontId="23" fillId="0" borderId="42" xfId="2" applyNumberFormat="1" applyFont="1" applyBorder="1" applyAlignment="1">
      <alignment vertical="center"/>
    </xf>
    <xf numFmtId="4" fontId="23" fillId="0" borderId="64" xfId="2" applyNumberFormat="1" applyFont="1" applyBorder="1" applyAlignment="1">
      <alignment vertical="center"/>
    </xf>
    <xf numFmtId="4" fontId="23" fillId="0" borderId="79" xfId="2" applyNumberFormat="1" applyFont="1" applyBorder="1" applyAlignment="1">
      <alignment vertical="center"/>
    </xf>
    <xf numFmtId="4" fontId="23" fillId="0" borderId="43" xfId="2" applyNumberFormat="1" applyFont="1" applyFill="1" applyBorder="1" applyAlignment="1">
      <alignment vertical="center"/>
    </xf>
    <xf numFmtId="4" fontId="23" fillId="0" borderId="80" xfId="2" applyNumberFormat="1" applyFont="1" applyBorder="1" applyAlignment="1">
      <alignment vertical="center"/>
    </xf>
    <xf numFmtId="4" fontId="23" fillId="0" borderId="43" xfId="2" applyNumberFormat="1" applyFont="1" applyBorder="1" applyAlignment="1">
      <alignment vertical="center"/>
    </xf>
    <xf numFmtId="4" fontId="23" fillId="0" borderId="44" xfId="2" applyNumberFormat="1" applyFont="1" applyBorder="1" applyAlignment="1">
      <alignment vertical="center"/>
    </xf>
    <xf numFmtId="4" fontId="20" fillId="0" borderId="79" xfId="2" applyNumberFormat="1" applyFont="1" applyBorder="1" applyAlignment="1">
      <alignment vertical="center"/>
    </xf>
    <xf numFmtId="3" fontId="20" fillId="0" borderId="43" xfId="2" applyNumberFormat="1" applyFont="1" applyFill="1" applyBorder="1" applyAlignment="1">
      <alignment vertical="center"/>
    </xf>
    <xf numFmtId="4" fontId="20" fillId="0" borderId="80" xfId="2" applyNumberFormat="1" applyFont="1" applyBorder="1" applyAlignment="1">
      <alignment vertical="center"/>
    </xf>
    <xf numFmtId="4" fontId="20" fillId="0" borderId="43" xfId="2" applyNumberFormat="1" applyFont="1" applyBorder="1" applyAlignment="1">
      <alignment vertical="center"/>
    </xf>
    <xf numFmtId="4" fontId="20" fillId="0" borderId="81" xfId="2" applyNumberFormat="1" applyFont="1" applyBorder="1" applyAlignment="1">
      <alignment vertical="center"/>
    </xf>
    <xf numFmtId="4" fontId="20" fillId="0" borderId="82" xfId="2" applyNumberFormat="1" applyFont="1" applyBorder="1" applyAlignment="1">
      <alignment vertical="center"/>
    </xf>
    <xf numFmtId="3" fontId="20" fillId="0" borderId="83" xfId="2" applyNumberFormat="1" applyFont="1" applyFill="1" applyBorder="1" applyAlignment="1">
      <alignment vertical="center"/>
    </xf>
    <xf numFmtId="4" fontId="20" fillId="0" borderId="84" xfId="2" applyNumberFormat="1" applyFont="1" applyBorder="1" applyAlignment="1">
      <alignment vertical="center"/>
    </xf>
    <xf numFmtId="4" fontId="20" fillId="0" borderId="83" xfId="2" applyNumberFormat="1" applyFont="1" applyBorder="1" applyAlignment="1">
      <alignment vertical="center"/>
    </xf>
    <xf numFmtId="4" fontId="20" fillId="0" borderId="85" xfId="2" applyNumberFormat="1" applyFont="1" applyBorder="1" applyAlignment="1">
      <alignment vertical="center"/>
    </xf>
    <xf numFmtId="4" fontId="23" fillId="5" borderId="86" xfId="2" applyNumberFormat="1" applyFont="1" applyFill="1" applyBorder="1" applyAlignment="1">
      <alignment vertical="center"/>
    </xf>
    <xf numFmtId="4" fontId="23" fillId="5" borderId="40" xfId="2" applyNumberFormat="1" applyFont="1" applyFill="1" applyBorder="1" applyAlignment="1">
      <alignment vertical="center"/>
    </xf>
    <xf numFmtId="4" fontId="23" fillId="0" borderId="59" xfId="2" applyNumberFormat="1" applyFont="1" applyFill="1" applyBorder="1" applyAlignment="1">
      <alignment vertical="center"/>
    </xf>
    <xf numFmtId="4" fontId="23" fillId="0" borderId="88" xfId="2" applyNumberFormat="1" applyFont="1" applyBorder="1" applyAlignment="1">
      <alignment vertical="center"/>
    </xf>
    <xf numFmtId="4" fontId="23" fillId="0" borderId="59" xfId="2" applyNumberFormat="1" applyFont="1" applyBorder="1" applyAlignment="1">
      <alignment vertical="center"/>
    </xf>
    <xf numFmtId="4" fontId="23" fillId="0" borderId="63" xfId="2" applyNumberFormat="1" applyFont="1" applyBorder="1" applyAlignment="1">
      <alignment vertical="center"/>
    </xf>
    <xf numFmtId="4" fontId="23" fillId="0" borderId="61" xfId="2" applyNumberFormat="1" applyFont="1" applyBorder="1" applyAlignment="1">
      <alignment vertical="center"/>
    </xf>
    <xf numFmtId="4" fontId="23" fillId="0" borderId="119" xfId="2" applyNumberFormat="1" applyFont="1" applyBorder="1" applyAlignment="1">
      <alignment vertical="center"/>
    </xf>
    <xf numFmtId="4" fontId="23" fillId="5" borderId="4" xfId="2" applyNumberFormat="1" applyFont="1" applyFill="1" applyBorder="1" applyAlignment="1">
      <alignment vertical="center"/>
    </xf>
    <xf numFmtId="4" fontId="20" fillId="0" borderId="0" xfId="2" applyNumberFormat="1" applyFont="1" applyFill="1" applyBorder="1" applyAlignment="1" applyProtection="1">
      <alignment vertical="center"/>
      <protection locked="0"/>
    </xf>
    <xf numFmtId="4" fontId="20" fillId="5" borderId="89" xfId="2" applyNumberFormat="1" applyFont="1" applyFill="1" applyBorder="1" applyAlignment="1" applyProtection="1">
      <alignment horizontal="center" vertical="center" wrapText="1"/>
      <protection locked="0"/>
    </xf>
    <xf numFmtId="4" fontId="20" fillId="5" borderId="27" xfId="2" applyNumberFormat="1" applyFont="1" applyFill="1" applyBorder="1" applyAlignment="1" applyProtection="1">
      <alignment horizontal="center" vertical="center" wrapText="1"/>
      <protection locked="0"/>
    </xf>
    <xf numFmtId="49" fontId="20" fillId="0" borderId="41" xfId="2" applyNumberFormat="1" applyFont="1" applyFill="1" applyBorder="1" applyAlignment="1" applyProtection="1">
      <alignment vertical="center"/>
      <protection locked="0"/>
    </xf>
    <xf numFmtId="4" fontId="20" fillId="0" borderId="41" xfId="2" applyNumberFormat="1" applyFont="1" applyFill="1" applyBorder="1" applyAlignment="1" applyProtection="1">
      <alignment vertical="center"/>
      <protection locked="0"/>
    </xf>
    <xf numFmtId="4" fontId="23" fillId="0" borderId="41" xfId="2" applyNumberFormat="1" applyFont="1" applyFill="1" applyBorder="1" applyAlignment="1" applyProtection="1">
      <alignment vertical="center"/>
      <protection locked="0"/>
    </xf>
    <xf numFmtId="49" fontId="23" fillId="0" borderId="59" xfId="2" applyNumberFormat="1" applyFont="1" applyFill="1" applyBorder="1" applyAlignment="1" applyProtection="1">
      <alignment vertical="center"/>
      <protection locked="0"/>
    </xf>
    <xf numFmtId="4" fontId="23" fillId="0" borderId="92" xfId="2" applyNumberFormat="1" applyFont="1" applyFill="1" applyBorder="1" applyAlignment="1" applyProtection="1">
      <alignment vertical="center"/>
      <protection locked="0"/>
    </xf>
    <xf numFmtId="4" fontId="23" fillId="0" borderId="59" xfId="2" applyNumberFormat="1" applyFont="1" applyFill="1" applyBorder="1" applyAlignment="1" applyProtection="1">
      <alignment vertical="center"/>
      <protection locked="0"/>
    </xf>
    <xf numFmtId="4" fontId="20" fillId="0" borderId="30" xfId="2" applyNumberFormat="1" applyFont="1" applyFill="1" applyBorder="1" applyAlignment="1" applyProtection="1">
      <alignment vertical="center"/>
      <protection locked="0"/>
    </xf>
    <xf numFmtId="49" fontId="20" fillId="0" borderId="59" xfId="2" applyNumberFormat="1" applyFont="1" applyFill="1" applyBorder="1" applyAlignment="1" applyProtection="1">
      <alignment vertical="center"/>
      <protection locked="0"/>
    </xf>
    <xf numFmtId="4" fontId="23" fillId="0" borderId="91" xfId="2" applyNumberFormat="1" applyFont="1" applyFill="1" applyBorder="1" applyAlignment="1" applyProtection="1">
      <alignment vertical="center"/>
    </xf>
    <xf numFmtId="4" fontId="20" fillId="0" borderId="43" xfId="2" applyNumberFormat="1" applyFont="1" applyFill="1" applyBorder="1" applyAlignment="1" applyProtection="1">
      <alignment vertical="center"/>
      <protection locked="0"/>
    </xf>
    <xf numFmtId="4" fontId="23" fillId="0" borderId="43" xfId="2" applyNumberFormat="1" applyFont="1" applyFill="1" applyBorder="1" applyAlignment="1" applyProtection="1">
      <alignment vertical="center"/>
      <protection locked="0"/>
    </xf>
    <xf numFmtId="4" fontId="20" fillId="0" borderId="91" xfId="2" applyNumberFormat="1" applyFont="1" applyFill="1" applyBorder="1" applyAlignment="1" applyProtection="1">
      <alignment vertical="center"/>
    </xf>
    <xf numFmtId="49" fontId="20" fillId="0" borderId="43" xfId="2" applyNumberFormat="1" applyFont="1" applyFill="1" applyBorder="1" applyAlignment="1" applyProtection="1">
      <alignment vertical="center"/>
      <protection locked="0"/>
    </xf>
    <xf numFmtId="4" fontId="23" fillId="2" borderId="40" xfId="2" applyNumberFormat="1" applyFont="1" applyFill="1" applyBorder="1" applyAlignment="1" applyProtection="1">
      <alignment vertical="center"/>
      <protection locked="0"/>
    </xf>
    <xf numFmtId="0" fontId="17" fillId="0" borderId="0" xfId="2" applyFont="1"/>
    <xf numFmtId="0" fontId="20" fillId="0" borderId="0" xfId="2" applyNumberFormat="1" applyFont="1" applyAlignment="1" applyProtection="1">
      <alignment horizontal="center" vertical="center"/>
      <protection locked="0"/>
    </xf>
    <xf numFmtId="4" fontId="20" fillId="0" borderId="0" xfId="2" applyNumberFormat="1" applyFont="1" applyFill="1" applyAlignment="1" applyProtection="1">
      <alignment vertical="center"/>
      <protection locked="0"/>
    </xf>
    <xf numFmtId="4" fontId="20" fillId="0" borderId="0" xfId="2" applyNumberFormat="1" applyFont="1" applyAlignment="1" applyProtection="1">
      <alignment vertical="center"/>
      <protection locked="0"/>
    </xf>
    <xf numFmtId="4" fontId="23" fillId="5" borderId="4" xfId="2" applyNumberFormat="1" applyFont="1" applyFill="1" applyBorder="1" applyAlignment="1" applyProtection="1">
      <alignment horizontal="center" vertical="center" wrapText="1"/>
      <protection locked="0"/>
    </xf>
    <xf numFmtId="4" fontId="23" fillId="2" borderId="40" xfId="2" applyNumberFormat="1" applyFont="1" applyFill="1" applyBorder="1" applyAlignment="1" applyProtection="1">
      <alignment horizontal="center" vertical="center" wrapText="1"/>
      <protection locked="0"/>
    </xf>
    <xf numFmtId="4" fontId="20" fillId="0" borderId="7" xfId="2" applyNumberFormat="1" applyFont="1" applyBorder="1" applyAlignment="1" applyProtection="1">
      <alignment horizontal="right" vertical="center" wrapText="1"/>
      <protection locked="0"/>
    </xf>
    <xf numFmtId="4" fontId="23" fillId="0" borderId="94" xfId="2" applyNumberFormat="1" applyFont="1" applyFill="1" applyBorder="1" applyAlignment="1" applyProtection="1">
      <alignment horizontal="right" vertical="center" wrapText="1"/>
    </xf>
    <xf numFmtId="4" fontId="20" fillId="0" borderId="12" xfId="2" applyNumberFormat="1" applyFont="1" applyBorder="1" applyAlignment="1" applyProtection="1">
      <alignment horizontal="right" vertical="center" wrapText="1"/>
      <protection locked="0"/>
    </xf>
    <xf numFmtId="4" fontId="23" fillId="0" borderId="95" xfId="2" applyNumberFormat="1" applyFont="1" applyFill="1" applyBorder="1" applyAlignment="1" applyProtection="1">
      <alignment horizontal="right" vertical="center" wrapText="1"/>
    </xf>
    <xf numFmtId="4" fontId="20" fillId="0" borderId="67" xfId="2" applyNumberFormat="1" applyFont="1" applyBorder="1" applyAlignment="1" applyProtection="1">
      <alignment horizontal="right" vertical="center" wrapText="1"/>
      <protection locked="0"/>
    </xf>
    <xf numFmtId="4" fontId="23" fillId="0" borderId="98" xfId="2" applyNumberFormat="1" applyFont="1" applyFill="1" applyBorder="1" applyAlignment="1" applyProtection="1">
      <alignment horizontal="right" vertical="center" wrapText="1"/>
    </xf>
    <xf numFmtId="4" fontId="20" fillId="2" borderId="7" xfId="2" applyNumberFormat="1" applyFont="1" applyFill="1" applyBorder="1" applyAlignment="1" applyProtection="1">
      <alignment horizontal="right" vertical="center" wrapText="1"/>
      <protection locked="0"/>
    </xf>
    <xf numFmtId="4" fontId="23" fillId="2" borderId="99" xfId="2" applyNumberFormat="1" applyFont="1" applyFill="1" applyBorder="1" applyAlignment="1" applyProtection="1">
      <alignment horizontal="right" vertical="center" wrapText="1"/>
    </xf>
    <xf numFmtId="165" fontId="31" fillId="0" borderId="12" xfId="2" applyNumberFormat="1" applyFont="1" applyFill="1" applyBorder="1" applyAlignment="1" applyProtection="1">
      <alignment horizontal="right" vertical="center" wrapText="1"/>
      <protection locked="0"/>
    </xf>
    <xf numFmtId="4" fontId="31" fillId="0" borderId="12" xfId="2" applyNumberFormat="1" applyFont="1" applyFill="1" applyBorder="1" applyAlignment="1" applyProtection="1">
      <alignment horizontal="right" vertical="center" wrapText="1"/>
      <protection locked="0"/>
    </xf>
    <xf numFmtId="4" fontId="20" fillId="0" borderId="95" xfId="2" applyNumberFormat="1" applyFont="1" applyFill="1" applyBorder="1" applyAlignment="1" applyProtection="1">
      <alignment horizontal="right" vertical="center" wrapText="1"/>
    </xf>
    <xf numFmtId="165" fontId="31" fillId="0" borderId="67" xfId="2" applyNumberFormat="1" applyFont="1" applyFill="1" applyBorder="1" applyAlignment="1" applyProtection="1">
      <alignment horizontal="right" vertical="center" wrapText="1"/>
      <protection locked="0"/>
    </xf>
    <xf numFmtId="4" fontId="31" fillId="0" borderId="67" xfId="2" applyNumberFormat="1" applyFont="1" applyFill="1" applyBorder="1" applyAlignment="1" applyProtection="1">
      <alignment horizontal="right" vertical="center" wrapText="1"/>
      <protection locked="0"/>
    </xf>
    <xf numFmtId="4" fontId="20" fillId="0" borderId="73" xfId="2" applyNumberFormat="1" applyFont="1" applyFill="1" applyBorder="1" applyAlignment="1" applyProtection="1">
      <alignment horizontal="right" vertical="center" wrapText="1"/>
    </xf>
    <xf numFmtId="4" fontId="23" fillId="5" borderId="70" xfId="2" applyNumberFormat="1" applyFont="1" applyFill="1" applyBorder="1" applyAlignment="1" applyProtection="1">
      <alignment horizontal="right" vertical="center" wrapText="1"/>
    </xf>
    <xf numFmtId="4" fontId="23" fillId="5" borderId="69" xfId="2" applyNumberFormat="1" applyFont="1" applyFill="1" applyBorder="1" applyAlignment="1" applyProtection="1">
      <alignment horizontal="right" vertical="center" wrapText="1"/>
    </xf>
    <xf numFmtId="0" fontId="21" fillId="0" borderId="0" xfId="2" applyFont="1"/>
    <xf numFmtId="4" fontId="18" fillId="5" borderId="40" xfId="2" applyNumberFormat="1" applyFont="1" applyFill="1" applyBorder="1" applyAlignment="1" applyProtection="1">
      <alignment horizontal="center" vertical="center" wrapText="1"/>
      <protection locked="0"/>
    </xf>
    <xf numFmtId="4" fontId="18" fillId="5" borderId="40" xfId="2" applyNumberFormat="1" applyFont="1" applyFill="1" applyBorder="1" applyAlignment="1" applyProtection="1">
      <alignment horizontal="right" vertical="center" wrapText="1"/>
    </xf>
    <xf numFmtId="4" fontId="20" fillId="0" borderId="88" xfId="2" applyNumberFormat="1" applyFont="1" applyBorder="1" applyAlignment="1" applyProtection="1">
      <alignment horizontal="right" vertical="center" wrapText="1"/>
      <protection locked="0"/>
    </xf>
    <xf numFmtId="4" fontId="20" fillId="0" borderId="59" xfId="2" applyNumberFormat="1" applyFont="1" applyBorder="1" applyAlignment="1" applyProtection="1">
      <alignment horizontal="right" vertical="center" wrapText="1"/>
      <protection locked="0"/>
    </xf>
    <xf numFmtId="4" fontId="20" fillId="0" borderId="80" xfId="2" applyNumberFormat="1" applyFont="1" applyBorder="1" applyAlignment="1" applyProtection="1">
      <alignment horizontal="right" vertical="center" wrapText="1"/>
      <protection locked="0"/>
    </xf>
    <xf numFmtId="4" fontId="20" fillId="0" borderId="43" xfId="2" applyNumberFormat="1" applyFont="1" applyBorder="1" applyAlignment="1" applyProtection="1">
      <alignment horizontal="right" vertical="center" wrapText="1"/>
      <protection locked="0"/>
    </xf>
    <xf numFmtId="4" fontId="18" fillId="5" borderId="4" xfId="2" applyNumberFormat="1" applyFont="1" applyFill="1" applyBorder="1" applyAlignment="1" applyProtection="1">
      <alignment horizontal="right" vertical="center" wrapText="1"/>
    </xf>
    <xf numFmtId="4" fontId="23" fillId="5" borderId="4" xfId="2" applyNumberFormat="1" applyFont="1" applyFill="1" applyBorder="1" applyAlignment="1" applyProtection="1">
      <alignment horizontal="right" vertical="center" wrapText="1"/>
    </xf>
    <xf numFmtId="4" fontId="23" fillId="2" borderId="40" xfId="2" applyNumberFormat="1" applyFont="1" applyFill="1" applyBorder="1" applyAlignment="1" applyProtection="1">
      <alignment horizontal="right" vertical="center" wrapText="1"/>
    </xf>
    <xf numFmtId="4" fontId="23" fillId="5" borderId="5" xfId="2" applyNumberFormat="1" applyFont="1" applyFill="1" applyBorder="1" applyAlignment="1" applyProtection="1">
      <alignment horizontal="right" vertical="center" wrapText="1"/>
    </xf>
    <xf numFmtId="4" fontId="18" fillId="5" borderId="40" xfId="2" applyNumberFormat="1" applyFont="1" applyFill="1" applyBorder="1" applyAlignment="1">
      <alignment horizontal="center" vertical="center" wrapText="1"/>
    </xf>
    <xf numFmtId="4" fontId="20" fillId="0" borderId="58" xfId="2" applyNumberFormat="1" applyFont="1" applyFill="1" applyBorder="1" applyAlignment="1">
      <alignment horizontal="right" vertical="center" wrapText="1"/>
    </xf>
    <xf numFmtId="4" fontId="20" fillId="0" borderId="41" xfId="2" applyNumberFormat="1" applyFont="1" applyFill="1" applyBorder="1" applyAlignment="1">
      <alignment horizontal="right" vertical="center" wrapText="1"/>
    </xf>
    <xf numFmtId="4" fontId="20" fillId="0" borderId="48" xfId="2" applyNumberFormat="1" applyFont="1" applyFill="1" applyBorder="1" applyAlignment="1">
      <alignment horizontal="right" vertical="center" wrapText="1"/>
    </xf>
    <xf numFmtId="4" fontId="20" fillId="0" borderId="59" xfId="2" applyNumberFormat="1" applyFont="1" applyFill="1" applyBorder="1" applyAlignment="1">
      <alignment horizontal="right" vertical="center" wrapText="1"/>
    </xf>
    <xf numFmtId="4" fontId="23" fillId="5" borderId="1" xfId="2" applyNumberFormat="1" applyFont="1" applyFill="1" applyBorder="1" applyAlignment="1">
      <alignment horizontal="right" vertical="center" wrapText="1"/>
    </xf>
    <xf numFmtId="4" fontId="23" fillId="5" borderId="40" xfId="2" applyNumberFormat="1" applyFont="1" applyFill="1" applyBorder="1" applyAlignment="1">
      <alignment horizontal="right" vertical="center" wrapText="1"/>
    </xf>
    <xf numFmtId="4" fontId="20" fillId="0" borderId="0" xfId="2" applyNumberFormat="1" applyFont="1" applyFill="1" applyBorder="1" applyAlignment="1">
      <alignment vertical="center"/>
    </xf>
    <xf numFmtId="4" fontId="23" fillId="5" borderId="65" xfId="2" applyNumberFormat="1" applyFont="1" applyFill="1" applyBorder="1" applyAlignment="1">
      <alignment horizontal="center" vertical="center"/>
    </xf>
    <xf numFmtId="4" fontId="18" fillId="2" borderId="40" xfId="2" applyNumberFormat="1" applyFont="1" applyFill="1" applyBorder="1" applyAlignment="1">
      <alignment horizontal="center" vertical="center" wrapText="1"/>
    </xf>
    <xf numFmtId="4" fontId="23" fillId="2" borderId="40" xfId="2" applyNumberFormat="1" applyFont="1" applyFill="1" applyBorder="1" applyAlignment="1">
      <alignment horizontal="center" vertical="center" wrapText="1"/>
    </xf>
    <xf numFmtId="4" fontId="23" fillId="2" borderId="4" xfId="2" applyNumberFormat="1" applyFont="1" applyFill="1" applyBorder="1" applyAlignment="1">
      <alignment horizontal="center" vertical="center" wrapText="1"/>
    </xf>
    <xf numFmtId="4" fontId="18" fillId="2" borderId="65" xfId="2" applyNumberFormat="1" applyFont="1" applyFill="1" applyBorder="1" applyAlignment="1">
      <alignment horizontal="left" vertical="center" wrapText="1"/>
    </xf>
    <xf numFmtId="4" fontId="20" fillId="0" borderId="43" xfId="2" applyNumberFormat="1" applyFont="1" applyFill="1" applyBorder="1" applyAlignment="1">
      <alignment horizontal="left" vertical="center" wrapText="1"/>
    </xf>
    <xf numFmtId="4" fontId="20" fillId="0" borderId="59" xfId="2" applyNumberFormat="1" applyFont="1" applyFill="1" applyBorder="1" applyAlignment="1">
      <alignment vertical="center"/>
    </xf>
    <xf numFmtId="4" fontId="20" fillId="0" borderId="88" xfId="2" applyNumberFormat="1" applyFont="1" applyFill="1" applyBorder="1" applyAlignment="1">
      <alignment vertical="center"/>
    </xf>
    <xf numFmtId="4" fontId="20" fillId="0" borderId="43" xfId="2" applyNumberFormat="1" applyFont="1" applyFill="1" applyBorder="1" applyAlignment="1">
      <alignment vertical="center"/>
    </xf>
    <xf numFmtId="4" fontId="20" fillId="0" borderId="80" xfId="2" applyNumberFormat="1" applyFont="1" applyFill="1" applyBorder="1" applyAlignment="1">
      <alignment vertical="center"/>
    </xf>
    <xf numFmtId="4" fontId="31" fillId="0" borderId="28" xfId="2" applyNumberFormat="1" applyFont="1" applyFill="1" applyBorder="1" applyAlignment="1">
      <alignment horizontal="left" vertical="center" wrapText="1"/>
    </xf>
    <xf numFmtId="4" fontId="20" fillId="0" borderId="30" xfId="2" applyNumberFormat="1" applyFont="1" applyFill="1" applyBorder="1" applyAlignment="1">
      <alignment vertical="center"/>
    </xf>
    <xf numFmtId="4" fontId="23" fillId="5" borderId="3" xfId="2" applyNumberFormat="1" applyFont="1" applyFill="1" applyBorder="1" applyAlignment="1">
      <alignment horizontal="left" vertical="center"/>
    </xf>
    <xf numFmtId="4" fontId="23" fillId="5" borderId="3" xfId="2" applyNumberFormat="1" applyFont="1" applyFill="1" applyBorder="1" applyAlignment="1">
      <alignment vertical="center"/>
    </xf>
    <xf numFmtId="4" fontId="20" fillId="0" borderId="0" xfId="2" applyNumberFormat="1" applyFont="1" applyBorder="1" applyAlignment="1">
      <alignment vertical="center"/>
    </xf>
    <xf numFmtId="4" fontId="20" fillId="0" borderId="0" xfId="2" applyNumberFormat="1" applyFont="1" applyAlignment="1">
      <alignment horizontal="justify" vertical="center"/>
    </xf>
    <xf numFmtId="0" fontId="17" fillId="0" borderId="0" xfId="5" applyFont="1" applyBorder="1" applyAlignment="1"/>
    <xf numFmtId="4" fontId="20" fillId="0" borderId="58" xfId="2" applyNumberFormat="1" applyFont="1" applyBorder="1" applyAlignment="1" applyProtection="1">
      <alignment horizontal="right" vertical="center"/>
      <protection locked="0"/>
    </xf>
    <xf numFmtId="4" fontId="20" fillId="0" borderId="41" xfId="2" applyNumberFormat="1" applyFont="1" applyBorder="1" applyAlignment="1" applyProtection="1">
      <alignment horizontal="right" vertical="center" wrapText="1"/>
      <protection locked="0"/>
    </xf>
    <xf numFmtId="4" fontId="20" fillId="0" borderId="80" xfId="2" applyNumberFormat="1" applyFont="1" applyBorder="1" applyAlignment="1" applyProtection="1">
      <alignment horizontal="right" vertical="center"/>
      <protection locked="0"/>
    </xf>
    <xf numFmtId="4" fontId="31" fillId="0" borderId="80" xfId="2" applyNumberFormat="1" applyFont="1" applyBorder="1" applyAlignment="1" applyProtection="1">
      <alignment horizontal="right" vertical="center"/>
      <protection locked="0"/>
    </xf>
    <xf numFmtId="4" fontId="31" fillId="0" borderId="43" xfId="2" applyNumberFormat="1" applyFont="1" applyBorder="1" applyAlignment="1" applyProtection="1">
      <alignment horizontal="right" vertical="center" wrapText="1"/>
      <protection locked="0"/>
    </xf>
    <xf numFmtId="0" fontId="17" fillId="0" borderId="0" xfId="5" applyFont="1" applyBorder="1" applyAlignment="1">
      <alignment wrapText="1"/>
    </xf>
    <xf numFmtId="4" fontId="20" fillId="0" borderId="84" xfId="2" applyNumberFormat="1" applyFont="1" applyBorder="1" applyAlignment="1" applyProtection="1">
      <alignment horizontal="right" vertical="center"/>
      <protection locked="0"/>
    </xf>
    <xf numFmtId="4" fontId="20" fillId="0" borderId="83" xfId="2" applyNumberFormat="1" applyFont="1" applyBorder="1" applyAlignment="1" applyProtection="1">
      <alignment horizontal="right" vertical="center" wrapText="1"/>
      <protection locked="0"/>
    </xf>
    <xf numFmtId="4" fontId="20" fillId="0" borderId="101" xfId="2" applyNumberFormat="1" applyFont="1" applyBorder="1" applyAlignment="1" applyProtection="1">
      <alignment horizontal="right" vertical="center"/>
      <protection locked="0"/>
    </xf>
    <xf numFmtId="4" fontId="20" fillId="0" borderId="91" xfId="2" applyNumberFormat="1" applyFont="1" applyBorder="1" applyAlignment="1" applyProtection="1">
      <alignment horizontal="right" vertical="center"/>
      <protection locked="0"/>
    </xf>
    <xf numFmtId="4" fontId="20" fillId="0" borderId="0" xfId="2" applyNumberFormat="1" applyFont="1" applyBorder="1" applyAlignment="1" applyProtection="1">
      <alignment horizontal="right" vertical="center"/>
      <protection locked="0"/>
    </xf>
    <xf numFmtId="4" fontId="20" fillId="0" borderId="30" xfId="2" applyNumberFormat="1" applyFont="1" applyBorder="1" applyAlignment="1" applyProtection="1">
      <alignment horizontal="right" vertical="center" wrapText="1"/>
      <protection locked="0"/>
    </xf>
    <xf numFmtId="4" fontId="23" fillId="2" borderId="5" xfId="2" applyNumberFormat="1" applyFont="1" applyFill="1" applyBorder="1" applyAlignment="1" applyProtection="1">
      <alignment horizontal="right" vertical="center"/>
    </xf>
    <xf numFmtId="4" fontId="23" fillId="5" borderId="40" xfId="2" applyNumberFormat="1" applyFont="1" applyFill="1" applyBorder="1" applyAlignment="1" applyProtection="1">
      <alignment horizontal="right" vertical="center"/>
    </xf>
    <xf numFmtId="4" fontId="23" fillId="0" borderId="26" xfId="2" applyNumberFormat="1" applyFont="1" applyBorder="1" applyAlignment="1" applyProtection="1">
      <alignment horizontal="right" vertical="center" wrapText="1"/>
      <protection locked="0"/>
    </xf>
    <xf numFmtId="4" fontId="23" fillId="0" borderId="27" xfId="2" applyNumberFormat="1" applyFont="1" applyFill="1" applyBorder="1" applyAlignment="1" applyProtection="1">
      <alignment horizontal="right" vertical="center" wrapText="1"/>
    </xf>
    <xf numFmtId="4" fontId="23" fillId="0" borderId="40" xfId="2" applyNumberFormat="1" applyFont="1" applyFill="1" applyBorder="1" applyAlignment="1" applyProtection="1">
      <alignment horizontal="right" vertical="center" wrapText="1"/>
      <protection locked="0"/>
    </xf>
    <xf numFmtId="4" fontId="23" fillId="0" borderId="40" xfId="2" applyNumberFormat="1" applyFont="1" applyFill="1" applyBorder="1" applyAlignment="1" applyProtection="1">
      <alignment horizontal="right" vertical="center" wrapText="1"/>
    </xf>
    <xf numFmtId="165" fontId="31" fillId="0" borderId="7" xfId="2" applyNumberFormat="1" applyFont="1" applyFill="1" applyBorder="1" applyAlignment="1" applyProtection="1">
      <alignment horizontal="right" vertical="center" wrapText="1"/>
      <protection locked="0"/>
    </xf>
    <xf numFmtId="165" fontId="31" fillId="0" borderId="63" xfId="2" applyNumberFormat="1" applyFont="1" applyFill="1" applyBorder="1" applyAlignment="1" applyProtection="1">
      <alignment horizontal="right" vertical="center" wrapText="1"/>
      <protection locked="0"/>
    </xf>
    <xf numFmtId="165" fontId="31" fillId="0" borderId="62" xfId="2" applyNumberFormat="1" applyFont="1" applyFill="1" applyBorder="1" applyAlignment="1" applyProtection="1">
      <alignment horizontal="right" vertical="center" wrapText="1"/>
      <protection locked="0"/>
    </xf>
    <xf numFmtId="165" fontId="31" fillId="0" borderId="44" xfId="2" applyNumberFormat="1" applyFont="1" applyFill="1" applyBorder="1" applyAlignment="1" applyProtection="1">
      <alignment horizontal="right" vertical="center" wrapText="1"/>
      <protection locked="0"/>
    </xf>
    <xf numFmtId="4" fontId="23" fillId="0" borderId="0" xfId="2" applyNumberFormat="1" applyFont="1" applyAlignment="1" applyProtection="1">
      <alignment vertical="center"/>
      <protection locked="0"/>
    </xf>
    <xf numFmtId="4" fontId="18" fillId="2" borderId="89" xfId="2" applyNumberFormat="1" applyFont="1" applyFill="1" applyBorder="1" applyAlignment="1" applyProtection="1">
      <alignment horizontal="center" vertical="center" wrapText="1"/>
      <protection locked="0"/>
    </xf>
    <xf numFmtId="4" fontId="23" fillId="0" borderId="59" xfId="2" applyNumberFormat="1" applyFont="1" applyFill="1" applyBorder="1" applyAlignment="1" applyProtection="1">
      <alignment horizontal="right" vertical="center"/>
      <protection locked="0"/>
    </xf>
    <xf numFmtId="4" fontId="20" fillId="0" borderId="59" xfId="2" applyNumberFormat="1" applyFont="1" applyFill="1" applyBorder="1" applyAlignment="1" applyProtection="1">
      <alignment horizontal="right" vertical="center"/>
      <protection locked="0"/>
    </xf>
    <xf numFmtId="4" fontId="20" fillId="0" borderId="43" xfId="2" applyNumberFormat="1" applyFont="1" applyFill="1" applyBorder="1" applyAlignment="1" applyProtection="1">
      <alignment horizontal="right" vertical="center"/>
      <protection locked="0"/>
    </xf>
    <xf numFmtId="4" fontId="20" fillId="0" borderId="43" xfId="2" applyNumberFormat="1" applyFont="1" applyBorder="1" applyAlignment="1" applyProtection="1">
      <alignment horizontal="right" vertical="center"/>
      <protection locked="0"/>
    </xf>
    <xf numFmtId="4" fontId="20" fillId="0" borderId="83" xfId="2" applyNumberFormat="1" applyFont="1" applyBorder="1" applyAlignment="1" applyProtection="1">
      <alignment horizontal="right" vertical="center"/>
      <protection locked="0"/>
    </xf>
    <xf numFmtId="4" fontId="33" fillId="0" borderId="0" xfId="2" applyNumberFormat="1" applyFont="1" applyAlignment="1">
      <alignment vertical="center"/>
    </xf>
    <xf numFmtId="4" fontId="20" fillId="0" borderId="47" xfId="2" applyNumberFormat="1" applyFont="1" applyBorder="1" applyAlignment="1" applyProtection="1">
      <alignment horizontal="right" vertical="center"/>
      <protection locked="0"/>
    </xf>
    <xf numFmtId="4" fontId="23" fillId="0" borderId="59" xfId="2" applyNumberFormat="1" applyFont="1" applyBorder="1" applyAlignment="1" applyProtection="1">
      <alignment vertical="center"/>
      <protection locked="0"/>
    </xf>
    <xf numFmtId="4" fontId="31" fillId="0" borderId="63" xfId="2" applyNumberFormat="1" applyFont="1" applyBorder="1" applyAlignment="1" applyProtection="1">
      <alignment vertical="center"/>
      <protection locked="0"/>
    </xf>
    <xf numFmtId="4" fontId="23" fillId="0" borderId="63" xfId="2" applyNumberFormat="1" applyFont="1" applyBorder="1" applyAlignment="1" applyProtection="1">
      <alignment vertical="center"/>
      <protection locked="0"/>
    </xf>
    <xf numFmtId="4" fontId="31" fillId="0" borderId="44" xfId="2" applyNumberFormat="1" applyFont="1" applyBorder="1" applyAlignment="1" applyProtection="1">
      <alignment horizontal="right" vertical="center"/>
      <protection locked="0"/>
    </xf>
    <xf numFmtId="4" fontId="23" fillId="2" borderId="40" xfId="2" applyNumberFormat="1" applyFont="1" applyFill="1" applyBorder="1" applyAlignment="1" applyProtection="1">
      <alignment vertical="center"/>
    </xf>
    <xf numFmtId="4" fontId="34" fillId="0" borderId="0" xfId="2" applyNumberFormat="1" applyFont="1" applyFill="1" applyAlignment="1" applyProtection="1">
      <alignment vertical="center"/>
      <protection locked="0"/>
    </xf>
    <xf numFmtId="4" fontId="35" fillId="0" borderId="0" xfId="2" applyNumberFormat="1" applyFont="1" applyFill="1" applyAlignment="1" applyProtection="1">
      <alignment vertical="center"/>
      <protection locked="0"/>
    </xf>
    <xf numFmtId="4" fontId="20" fillId="2" borderId="71" xfId="2" applyNumberFormat="1" applyFont="1" applyFill="1" applyBorder="1" applyAlignment="1" applyProtection="1">
      <alignment horizontal="center" vertical="center" wrapText="1"/>
      <protection locked="0"/>
    </xf>
    <xf numFmtId="4" fontId="20" fillId="2" borderId="70" xfId="2" applyNumberFormat="1" applyFont="1" applyFill="1" applyBorder="1" applyAlignment="1" applyProtection="1">
      <alignment horizontal="center" vertical="center" wrapText="1"/>
      <protection locked="0"/>
    </xf>
    <xf numFmtId="4" fontId="20" fillId="2" borderId="2" xfId="2" applyNumberFormat="1" applyFont="1" applyFill="1" applyBorder="1" applyAlignment="1" applyProtection="1">
      <alignment horizontal="center" vertical="center" wrapText="1"/>
      <protection locked="0"/>
    </xf>
    <xf numFmtId="4" fontId="20" fillId="2" borderId="40" xfId="2" applyNumberFormat="1" applyFont="1" applyFill="1" applyBorder="1" applyAlignment="1" applyProtection="1">
      <alignment horizontal="center" vertical="center" wrapText="1"/>
      <protection locked="0"/>
    </xf>
    <xf numFmtId="4" fontId="23" fillId="0" borderId="86" xfId="2" applyNumberFormat="1" applyFont="1" applyFill="1" applyBorder="1" applyAlignment="1" applyProtection="1">
      <alignment horizontal="right" vertical="center" wrapText="1"/>
      <protection locked="0"/>
    </xf>
    <xf numFmtId="4" fontId="23" fillId="0" borderId="120" xfId="2" applyNumberFormat="1" applyFont="1" applyFill="1" applyBorder="1" applyAlignment="1" applyProtection="1">
      <alignment horizontal="right" vertical="center" wrapText="1"/>
      <protection locked="0"/>
    </xf>
    <xf numFmtId="4" fontId="23" fillId="0" borderId="5" xfId="2" applyNumberFormat="1" applyFont="1" applyFill="1" applyBorder="1" applyAlignment="1" applyProtection="1">
      <alignment horizontal="right" vertical="center" wrapText="1"/>
      <protection locked="0"/>
    </xf>
    <xf numFmtId="4" fontId="23" fillId="0" borderId="100" xfId="2" applyNumberFormat="1" applyFont="1" applyFill="1" applyBorder="1" applyAlignment="1" applyProtection="1">
      <alignment horizontal="right" vertical="center" wrapText="1"/>
      <protection locked="0"/>
    </xf>
    <xf numFmtId="4" fontId="23" fillId="0" borderId="40" xfId="2" applyNumberFormat="1" applyFont="1" applyFill="1" applyBorder="1" applyAlignment="1" applyProtection="1">
      <alignment vertical="center" wrapText="1"/>
      <protection locked="0"/>
    </xf>
    <xf numFmtId="4" fontId="23" fillId="0" borderId="86" xfId="2" applyNumberFormat="1" applyFont="1" applyFill="1" applyBorder="1" applyAlignment="1" applyProtection="1">
      <alignment vertical="center" wrapText="1"/>
      <protection locked="0"/>
    </xf>
    <xf numFmtId="4" fontId="23" fillId="0" borderId="120" xfId="2" applyNumberFormat="1" applyFont="1" applyFill="1" applyBorder="1" applyAlignment="1" applyProtection="1">
      <alignment vertical="center" wrapText="1"/>
      <protection locked="0"/>
    </xf>
    <xf numFmtId="4" fontId="23" fillId="0" borderId="100" xfId="2" applyNumberFormat="1" applyFont="1" applyFill="1" applyBorder="1" applyAlignment="1" applyProtection="1">
      <alignment vertical="center" wrapText="1"/>
      <protection locked="0"/>
    </xf>
    <xf numFmtId="4" fontId="31" fillId="0" borderId="59" xfId="2" applyNumberFormat="1" applyFont="1" applyFill="1" applyBorder="1" applyAlignment="1" applyProtection="1">
      <alignment horizontal="left" vertical="center" wrapText="1"/>
      <protection locked="0"/>
    </xf>
    <xf numFmtId="4" fontId="31" fillId="0" borderId="61" xfId="2" applyNumberFormat="1" applyFont="1" applyFill="1" applyBorder="1" applyAlignment="1" applyProtection="1">
      <alignment horizontal="right" vertical="center" wrapText="1"/>
      <protection locked="0"/>
    </xf>
    <xf numFmtId="4" fontId="31" fillId="0" borderId="62" xfId="2" applyNumberFormat="1" applyFont="1" applyFill="1" applyBorder="1" applyAlignment="1" applyProtection="1">
      <alignment horizontal="right" vertical="center" wrapText="1"/>
      <protection locked="0"/>
    </xf>
    <xf numFmtId="4" fontId="31" fillId="0" borderId="63" xfId="2" applyNumberFormat="1" applyFont="1" applyFill="1" applyBorder="1" applyAlignment="1" applyProtection="1">
      <alignment horizontal="right" vertical="center" wrapText="1"/>
      <protection locked="0"/>
    </xf>
    <xf numFmtId="4" fontId="31" fillId="0" borderId="41" xfId="2" applyNumberFormat="1" applyFont="1" applyFill="1" applyBorder="1" applyAlignment="1" applyProtection="1">
      <alignment horizontal="right" vertical="center" wrapText="1"/>
      <protection locked="0"/>
    </xf>
    <xf numFmtId="4" fontId="31" fillId="0" borderId="121" xfId="2" applyNumberFormat="1" applyFont="1" applyFill="1" applyBorder="1" applyAlignment="1" applyProtection="1">
      <alignment horizontal="right" vertical="center" wrapText="1"/>
      <protection locked="0"/>
    </xf>
    <xf numFmtId="4" fontId="31" fillId="0" borderId="59" xfId="2" applyNumberFormat="1" applyFont="1" applyFill="1" applyBorder="1" applyAlignment="1" applyProtection="1">
      <alignment horizontal="right" vertical="center" wrapText="1"/>
      <protection locked="0"/>
    </xf>
    <xf numFmtId="4" fontId="31" fillId="0" borderId="43" xfId="2" applyNumberFormat="1" applyFont="1" applyFill="1" applyBorder="1" applyAlignment="1" applyProtection="1">
      <alignment horizontal="left" vertical="center" wrapText="1"/>
      <protection locked="0"/>
    </xf>
    <xf numFmtId="4" fontId="31" fillId="0" borderId="64" xfId="2" applyNumberFormat="1" applyFont="1" applyFill="1" applyBorder="1" applyAlignment="1" applyProtection="1">
      <alignment horizontal="right" vertical="center" wrapText="1"/>
      <protection locked="0"/>
    </xf>
    <xf numFmtId="4" fontId="31" fillId="0" borderId="44" xfId="2" applyNumberFormat="1" applyFont="1" applyFill="1" applyBorder="1" applyAlignment="1" applyProtection="1">
      <alignment horizontal="right" vertical="center" wrapText="1"/>
      <protection locked="0"/>
    </xf>
    <xf numFmtId="4" fontId="31" fillId="0" borderId="43" xfId="2" applyNumberFormat="1" applyFont="1" applyFill="1" applyBorder="1" applyAlignment="1" applyProtection="1">
      <alignment horizontal="right" vertical="center" wrapText="1"/>
      <protection locked="0"/>
    </xf>
    <xf numFmtId="4" fontId="31" fillId="0" borderId="60" xfId="2" applyNumberFormat="1" applyFont="1" applyFill="1" applyBorder="1" applyAlignment="1" applyProtection="1">
      <alignment horizontal="right" vertical="center" wrapText="1"/>
      <protection locked="0"/>
    </xf>
    <xf numFmtId="4" fontId="32" fillId="0" borderId="43" xfId="2" applyNumberFormat="1" applyFont="1" applyFill="1" applyBorder="1" applyAlignment="1" applyProtection="1">
      <alignment horizontal="left" vertical="center" wrapText="1"/>
      <protection locked="0"/>
    </xf>
    <xf numFmtId="4" fontId="31" fillId="0" borderId="43" xfId="2" applyNumberFormat="1" applyFont="1" applyFill="1" applyBorder="1" applyAlignment="1" applyProtection="1">
      <alignment vertical="center" wrapText="1"/>
      <protection locked="0"/>
    </xf>
    <xf numFmtId="4" fontId="32" fillId="0" borderId="43" xfId="2" applyNumberFormat="1" applyFont="1" applyFill="1" applyBorder="1" applyAlignment="1" applyProtection="1">
      <alignment vertical="center" wrapText="1"/>
      <protection locked="0"/>
    </xf>
    <xf numFmtId="4" fontId="18" fillId="0" borderId="0" xfId="2" applyNumberFormat="1" applyFont="1" applyFill="1" applyBorder="1" applyAlignment="1">
      <alignment horizontal="left" vertical="center" wrapText="1"/>
    </xf>
    <xf numFmtId="4" fontId="23" fillId="0" borderId="0" xfId="2" applyNumberFormat="1" applyFont="1" applyFill="1" applyBorder="1" applyAlignment="1" applyProtection="1">
      <alignment horizontal="right" vertical="center" wrapText="1"/>
    </xf>
    <xf numFmtId="4" fontId="17" fillId="0" borderId="0" xfId="2" applyNumberFormat="1" applyFont="1" applyBorder="1" applyAlignment="1" applyProtection="1">
      <alignment horizontal="left" vertical="center"/>
      <protection locked="0"/>
    </xf>
    <xf numFmtId="4" fontId="18" fillId="2" borderId="6" xfId="2" applyNumberFormat="1" applyFont="1" applyFill="1" applyBorder="1" applyAlignment="1" applyProtection="1">
      <alignment horizontal="center" vertical="center" wrapText="1"/>
      <protection locked="0"/>
    </xf>
    <xf numFmtId="4" fontId="23" fillId="0" borderId="41" xfId="2" applyNumberFormat="1" applyFont="1" applyBorder="1" applyAlignment="1" applyProtection="1">
      <alignment horizontal="right" vertical="center" wrapText="1"/>
      <protection locked="0"/>
    </xf>
    <xf numFmtId="4" fontId="23" fillId="0" borderId="0" xfId="2" applyNumberFormat="1" applyFont="1" applyFill="1" applyBorder="1" applyAlignment="1">
      <alignment horizontal="left" vertical="center"/>
    </xf>
    <xf numFmtId="4" fontId="23" fillId="0" borderId="43" xfId="2" applyNumberFormat="1" applyFont="1" applyBorder="1" applyAlignment="1" applyProtection="1">
      <alignment horizontal="right" vertical="center" wrapText="1"/>
      <protection locked="0"/>
    </xf>
    <xf numFmtId="4" fontId="23" fillId="0" borderId="0" xfId="2" applyNumberFormat="1" applyFont="1" applyFill="1" applyBorder="1" applyAlignment="1">
      <alignment horizontal="center" vertical="center"/>
    </xf>
    <xf numFmtId="4" fontId="20" fillId="0" borderId="0" xfId="2" applyNumberFormat="1" applyFont="1" applyFill="1" applyBorder="1" applyAlignment="1">
      <alignment horizontal="right" vertical="center"/>
    </xf>
    <xf numFmtId="4" fontId="23" fillId="0" borderId="43" xfId="2" applyNumberFormat="1" applyFont="1" applyFill="1" applyBorder="1" applyAlignment="1" applyProtection="1">
      <alignment horizontal="right" vertical="center" wrapText="1"/>
    </xf>
    <xf numFmtId="4" fontId="20" fillId="0" borderId="43" xfId="2" applyNumberFormat="1" applyFont="1" applyFill="1" applyBorder="1" applyAlignment="1" applyProtection="1">
      <alignment horizontal="right" vertical="center" wrapText="1"/>
      <protection locked="0"/>
    </xf>
    <xf numFmtId="4" fontId="23" fillId="2" borderId="3" xfId="2" applyNumberFormat="1" applyFont="1" applyFill="1" applyBorder="1" applyAlignment="1">
      <alignment horizontal="left" vertical="center"/>
    </xf>
    <xf numFmtId="4" fontId="23" fillId="2" borderId="4" xfId="2" applyNumberFormat="1" applyFont="1" applyFill="1" applyBorder="1" applyAlignment="1">
      <alignment horizontal="left" vertical="center"/>
    </xf>
    <xf numFmtId="4" fontId="23" fillId="2" borderId="5" xfId="2" applyNumberFormat="1" applyFont="1" applyFill="1" applyBorder="1" applyAlignment="1">
      <alignment horizontal="left" vertical="center"/>
    </xf>
    <xf numFmtId="4" fontId="17" fillId="0" borderId="0" xfId="2" applyNumberFormat="1" applyFont="1" applyBorder="1" applyAlignment="1">
      <alignment horizontal="left" vertical="center"/>
    </xf>
    <xf numFmtId="4" fontId="17" fillId="0" borderId="0" xfId="2" applyNumberFormat="1" applyFont="1" applyBorder="1" applyAlignment="1">
      <alignment vertical="center"/>
    </xf>
    <xf numFmtId="4" fontId="17" fillId="0" borderId="58" xfId="2" applyNumberFormat="1" applyFont="1" applyFill="1" applyBorder="1" applyAlignment="1">
      <alignment horizontal="right" vertical="center" wrapText="1"/>
    </xf>
    <xf numFmtId="4" fontId="17" fillId="0" borderId="41" xfId="2" applyNumberFormat="1" applyFont="1" applyFill="1" applyBorder="1" applyAlignment="1">
      <alignment horizontal="right" vertical="center" wrapText="1"/>
    </xf>
    <xf numFmtId="4" fontId="17" fillId="0" borderId="88" xfId="2" applyNumberFormat="1" applyFont="1" applyFill="1" applyBorder="1" applyAlignment="1">
      <alignment horizontal="right" vertical="center" wrapText="1"/>
    </xf>
    <xf numFmtId="4" fontId="17" fillId="0" borderId="59" xfId="2" applyNumberFormat="1" applyFont="1" applyFill="1" applyBorder="1" applyAlignment="1">
      <alignment horizontal="right" vertical="center" wrapText="1"/>
    </xf>
    <xf numFmtId="4" fontId="17" fillId="0" borderId="84" xfId="2" applyNumberFormat="1" applyFont="1" applyFill="1" applyBorder="1" applyAlignment="1">
      <alignment horizontal="right" vertical="center" wrapText="1"/>
    </xf>
    <xf numFmtId="4" fontId="17" fillId="0" borderId="83" xfId="2" applyNumberFormat="1" applyFont="1" applyFill="1" applyBorder="1" applyAlignment="1">
      <alignment horizontal="right" vertical="center" wrapText="1"/>
    </xf>
    <xf numFmtId="4" fontId="17" fillId="0" borderId="103" xfId="2" applyNumberFormat="1" applyFont="1" applyFill="1" applyBorder="1" applyAlignment="1">
      <alignment horizontal="right" vertical="center" wrapText="1"/>
    </xf>
    <xf numFmtId="4" fontId="17" fillId="0" borderId="47" xfId="2" applyNumberFormat="1" applyFont="1" applyFill="1" applyBorder="1" applyAlignment="1">
      <alignment horizontal="right" vertical="center" wrapText="1"/>
    </xf>
    <xf numFmtId="4" fontId="23" fillId="0" borderId="40" xfId="2" applyNumberFormat="1" applyFont="1" applyFill="1" applyBorder="1" applyAlignment="1" applyProtection="1">
      <alignment vertical="center"/>
    </xf>
    <xf numFmtId="4" fontId="32" fillId="0" borderId="41" xfId="2" applyNumberFormat="1" applyFont="1" applyFill="1" applyBorder="1" applyAlignment="1" applyProtection="1">
      <alignment vertical="center"/>
      <protection locked="0"/>
    </xf>
    <xf numFmtId="4" fontId="20" fillId="0" borderId="41" xfId="2" applyNumberFormat="1" applyFont="1" applyBorder="1" applyAlignment="1" applyProtection="1">
      <alignment vertical="center"/>
      <protection locked="0"/>
    </xf>
    <xf numFmtId="4" fontId="32" fillId="0" borderId="43" xfId="2" applyNumberFormat="1" applyFont="1" applyFill="1" applyBorder="1" applyAlignment="1" applyProtection="1">
      <alignment vertical="center"/>
      <protection locked="0"/>
    </xf>
    <xf numFmtId="4" fontId="20" fillId="0" borderId="43" xfId="2" applyNumberFormat="1" applyFont="1" applyBorder="1" applyAlignment="1" applyProtection="1">
      <alignment vertical="center"/>
      <protection locked="0"/>
    </xf>
    <xf numFmtId="4" fontId="20" fillId="0" borderId="44" xfId="2" applyNumberFormat="1" applyFont="1" applyBorder="1" applyAlignment="1" applyProtection="1">
      <alignment vertical="center"/>
      <protection locked="0"/>
    </xf>
    <xf numFmtId="4" fontId="32" fillId="0" borderId="47" xfId="2" applyNumberFormat="1" applyFont="1" applyFill="1" applyBorder="1" applyAlignment="1" applyProtection="1">
      <alignment vertical="center"/>
      <protection locked="0"/>
    </xf>
    <xf numFmtId="4" fontId="20" fillId="0" borderId="48" xfId="2" applyNumberFormat="1" applyFont="1" applyBorder="1" applyAlignment="1" applyProtection="1">
      <alignment vertical="center"/>
      <protection locked="0"/>
    </xf>
    <xf numFmtId="4" fontId="20" fillId="0" borderId="59" xfId="2" applyNumberFormat="1" applyFont="1" applyBorder="1" applyAlignment="1" applyProtection="1">
      <alignment vertical="center"/>
      <protection locked="0"/>
    </xf>
    <xf numFmtId="4" fontId="20" fillId="0" borderId="63" xfId="2" applyNumberFormat="1" applyFont="1" applyBorder="1" applyAlignment="1" applyProtection="1">
      <alignment vertical="center"/>
      <protection locked="0"/>
    </xf>
    <xf numFmtId="4" fontId="32" fillId="0" borderId="28" xfId="2" applyNumberFormat="1" applyFont="1" applyFill="1" applyBorder="1" applyAlignment="1" applyProtection="1">
      <alignment vertical="center"/>
      <protection locked="0"/>
    </xf>
    <xf numFmtId="4" fontId="20" fillId="0" borderId="30" xfId="2" applyNumberFormat="1" applyFont="1" applyBorder="1" applyAlignment="1" applyProtection="1">
      <alignment vertical="center"/>
      <protection locked="0"/>
    </xf>
    <xf numFmtId="4" fontId="32" fillId="0" borderId="79" xfId="2" applyNumberFormat="1" applyFont="1" applyFill="1" applyBorder="1" applyAlignment="1" applyProtection="1">
      <alignment vertical="center"/>
      <protection locked="0"/>
    </xf>
    <xf numFmtId="0" fontId="21" fillId="0" borderId="73" xfId="2" applyFont="1" applyBorder="1"/>
    <xf numFmtId="0" fontId="21" fillId="0" borderId="47" xfId="2" applyFont="1" applyBorder="1"/>
    <xf numFmtId="4" fontId="23" fillId="2" borderId="40" xfId="2" applyNumberFormat="1" applyFont="1" applyFill="1" applyBorder="1" applyAlignment="1">
      <alignment horizontal="center" vertical="center"/>
    </xf>
    <xf numFmtId="4" fontId="20" fillId="0" borderId="65" xfId="2" applyNumberFormat="1" applyFont="1" applyFill="1" applyBorder="1" applyAlignment="1">
      <alignment vertical="center"/>
    </xf>
    <xf numFmtId="4" fontId="18" fillId="0" borderId="0" xfId="2" applyNumberFormat="1" applyFont="1" applyFill="1" applyBorder="1" applyAlignment="1" applyProtection="1">
      <alignment horizontal="center" vertical="center" wrapText="1"/>
      <protection locked="0"/>
    </xf>
    <xf numFmtId="4" fontId="23" fillId="0" borderId="0" xfId="2" applyNumberFormat="1" applyFont="1" applyFill="1" applyBorder="1" applyAlignment="1" applyProtection="1">
      <alignment vertical="center"/>
    </xf>
    <xf numFmtId="4" fontId="23" fillId="0" borderId="40" xfId="2" applyNumberFormat="1" applyFont="1" applyBorder="1" applyAlignment="1" applyProtection="1">
      <alignment vertical="center"/>
      <protection locked="0"/>
    </xf>
    <xf numFmtId="4" fontId="23" fillId="0" borderId="5" xfId="2" applyNumberFormat="1" applyFont="1" applyBorder="1" applyAlignment="1" applyProtection="1">
      <alignment vertical="center"/>
      <protection locked="0"/>
    </xf>
    <xf numFmtId="4" fontId="23" fillId="0" borderId="0" xfId="2" applyNumberFormat="1" applyFont="1" applyFill="1" applyBorder="1" applyAlignment="1" applyProtection="1">
      <alignment vertical="center"/>
      <protection locked="0"/>
    </xf>
    <xf numFmtId="4" fontId="23" fillId="0" borderId="29" xfId="2" applyNumberFormat="1" applyFont="1" applyBorder="1" applyAlignment="1" applyProtection="1">
      <alignment vertical="center"/>
      <protection locked="0"/>
    </xf>
    <xf numFmtId="4" fontId="20" fillId="0" borderId="59" xfId="2" applyNumberFormat="1" applyFont="1" applyFill="1" applyBorder="1" applyAlignment="1" applyProtection="1">
      <alignment vertical="center"/>
    </xf>
    <xf numFmtId="4" fontId="20" fillId="0" borderId="0" xfId="2" applyNumberFormat="1" applyFont="1" applyFill="1" applyBorder="1" applyAlignment="1" applyProtection="1">
      <alignment vertical="center"/>
    </xf>
    <xf numFmtId="4" fontId="31" fillId="0" borderId="43" xfId="2" applyNumberFormat="1" applyFont="1" applyBorder="1" applyAlignment="1" applyProtection="1">
      <alignment vertical="center"/>
      <protection locked="0"/>
    </xf>
    <xf numFmtId="4" fontId="31" fillId="0" borderId="44" xfId="2" applyNumberFormat="1" applyFont="1" applyBorder="1" applyAlignment="1" applyProtection="1">
      <alignment vertical="center"/>
      <protection locked="0"/>
    </xf>
    <xf numFmtId="4" fontId="31" fillId="0" borderId="0" xfId="2" applyNumberFormat="1" applyFont="1" applyFill="1" applyBorder="1" applyAlignment="1" applyProtection="1">
      <alignment vertical="center"/>
      <protection locked="0"/>
    </xf>
    <xf numFmtId="4" fontId="20" fillId="0" borderId="43" xfId="2" applyNumberFormat="1" applyFont="1" applyFill="1" applyBorder="1" applyAlignment="1" applyProtection="1">
      <alignment vertical="center"/>
    </xf>
    <xf numFmtId="4" fontId="33" fillId="0" borderId="0" xfId="2" applyNumberFormat="1" applyFont="1" applyFill="1" applyBorder="1" applyAlignment="1" applyProtection="1">
      <alignment vertical="center"/>
      <protection locked="0"/>
    </xf>
    <xf numFmtId="4" fontId="31" fillId="0" borderId="42" xfId="2" applyNumberFormat="1" applyFont="1" applyBorder="1" applyAlignment="1" applyProtection="1">
      <alignment vertical="center"/>
      <protection locked="0"/>
    </xf>
    <xf numFmtId="4" fontId="31" fillId="0" borderId="48" xfId="2" applyNumberFormat="1" applyFont="1" applyBorder="1" applyAlignment="1" applyProtection="1">
      <alignment vertical="center"/>
      <protection locked="0"/>
    </xf>
    <xf numFmtId="4" fontId="31" fillId="0" borderId="41" xfId="2" applyNumberFormat="1" applyFont="1" applyFill="1" applyBorder="1" applyAlignment="1" applyProtection="1">
      <alignment vertical="center"/>
    </xf>
    <xf numFmtId="4" fontId="31" fillId="0" borderId="43" xfId="2" applyNumberFormat="1" applyFont="1" applyFill="1" applyBorder="1" applyAlignment="1" applyProtection="1">
      <alignment vertical="center"/>
    </xf>
    <xf numFmtId="4" fontId="31" fillId="0" borderId="85" xfId="2" applyNumberFormat="1" applyFont="1" applyFill="1" applyBorder="1" applyAlignment="1" applyProtection="1">
      <alignment vertical="center"/>
      <protection locked="0"/>
    </xf>
    <xf numFmtId="4" fontId="23" fillId="0" borderId="43" xfId="2" applyNumberFormat="1" applyFont="1" applyFill="1" applyBorder="1" applyAlignment="1" applyProtection="1">
      <alignment vertical="center"/>
    </xf>
    <xf numFmtId="4" fontId="37" fillId="0" borderId="0" xfId="2" applyNumberFormat="1" applyFont="1" applyAlignment="1">
      <alignment vertical="center"/>
    </xf>
    <xf numFmtId="4" fontId="20" fillId="0" borderId="0" xfId="2" applyNumberFormat="1" applyFont="1" applyFill="1" applyAlignment="1">
      <alignment vertical="center"/>
    </xf>
    <xf numFmtId="4" fontId="20" fillId="0" borderId="85" xfId="2" applyNumberFormat="1" applyFont="1" applyBorder="1" applyAlignment="1" applyProtection="1">
      <alignment vertical="center"/>
      <protection locked="0"/>
    </xf>
    <xf numFmtId="4" fontId="23" fillId="0" borderId="42" xfId="2" applyNumberFormat="1" applyFont="1" applyFill="1" applyBorder="1" applyAlignment="1" applyProtection="1">
      <alignment vertical="center"/>
    </xf>
    <xf numFmtId="4" fontId="20" fillId="0" borderId="63" xfId="2" applyNumberFormat="1" applyFont="1" applyFill="1" applyBorder="1" applyAlignment="1" applyProtection="1">
      <alignment vertical="center"/>
      <protection locked="0"/>
    </xf>
    <xf numFmtId="4" fontId="20" fillId="0" borderId="42" xfId="2" applyNumberFormat="1" applyFont="1" applyBorder="1" applyAlignment="1" applyProtection="1">
      <alignment vertical="center"/>
      <protection locked="0"/>
    </xf>
    <xf numFmtId="0" fontId="20" fillId="0" borderId="0" xfId="2" applyNumberFormat="1" applyFont="1" applyAlignment="1">
      <alignment vertical="center"/>
    </xf>
    <xf numFmtId="4" fontId="23" fillId="5" borderId="4" xfId="2" applyNumberFormat="1" applyFont="1" applyFill="1" applyBorder="1" applyAlignment="1">
      <alignment horizontal="center" vertical="center"/>
    </xf>
    <xf numFmtId="4" fontId="20" fillId="0" borderId="101" xfId="2" applyNumberFormat="1" applyFont="1" applyFill="1" applyBorder="1" applyAlignment="1" applyProtection="1">
      <alignment vertical="center"/>
      <protection locked="0"/>
    </xf>
    <xf numFmtId="4" fontId="20" fillId="0" borderId="83" xfId="2" applyNumberFormat="1" applyFont="1" applyFill="1" applyBorder="1" applyAlignment="1" applyProtection="1">
      <alignment vertical="center"/>
      <protection locked="0"/>
    </xf>
    <xf numFmtId="4" fontId="20" fillId="0" borderId="84" xfId="2" applyNumberFormat="1" applyFont="1" applyFill="1" applyBorder="1" applyAlignment="1" applyProtection="1">
      <alignment vertical="center"/>
      <protection locked="0"/>
    </xf>
    <xf numFmtId="0" fontId="20" fillId="0" borderId="71" xfId="2" applyNumberFormat="1" applyFont="1" applyBorder="1" applyAlignment="1">
      <alignment vertical="center" wrapText="1"/>
    </xf>
    <xf numFmtId="4" fontId="23" fillId="0" borderId="0" xfId="2" applyNumberFormat="1" applyFont="1" applyAlignment="1">
      <alignment vertical="center"/>
    </xf>
    <xf numFmtId="4" fontId="23" fillId="0" borderId="92" xfId="2" applyNumberFormat="1" applyFont="1" applyFill="1" applyBorder="1" applyAlignment="1">
      <alignment horizontal="right" vertical="center"/>
    </xf>
    <xf numFmtId="4" fontId="23" fillId="0" borderId="91" xfId="2" applyNumberFormat="1" applyFont="1" applyBorder="1" applyAlignment="1">
      <alignment horizontal="right" vertical="center"/>
    </xf>
    <xf numFmtId="4" fontId="23" fillId="0" borderId="96" xfId="2" applyNumberFormat="1" applyFont="1" applyBorder="1" applyAlignment="1">
      <alignment horizontal="right" vertical="center"/>
    </xf>
    <xf numFmtId="4" fontId="20" fillId="0" borderId="47" xfId="2" applyNumberFormat="1" applyFont="1" applyBorder="1" applyAlignment="1">
      <alignment vertical="center"/>
    </xf>
    <xf numFmtId="4" fontId="20" fillId="0" borderId="103" xfId="2" applyNumberFormat="1" applyFont="1" applyBorder="1" applyAlignment="1">
      <alignment vertical="center"/>
    </xf>
    <xf numFmtId="0" fontId="18" fillId="2" borderId="41" xfId="5" applyFont="1" applyFill="1" applyBorder="1" applyAlignment="1" applyProtection="1">
      <alignment vertical="center" wrapText="1"/>
    </xf>
    <xf numFmtId="0" fontId="18" fillId="2" borderId="47" xfId="5" applyFont="1" applyFill="1" applyBorder="1" applyAlignment="1" applyProtection="1">
      <alignment vertical="center" wrapText="1"/>
    </xf>
    <xf numFmtId="4" fontId="18" fillId="0" borderId="40" xfId="2" applyNumberFormat="1" applyFont="1" applyFill="1" applyBorder="1" applyAlignment="1">
      <alignment horizontal="left" vertical="center" wrapText="1"/>
    </xf>
    <xf numFmtId="4" fontId="18" fillId="0" borderId="86" xfId="2" applyNumberFormat="1" applyFont="1" applyFill="1" applyBorder="1" applyAlignment="1" applyProtection="1">
      <alignment horizontal="right" vertical="center" wrapText="1"/>
    </xf>
    <xf numFmtId="4" fontId="18" fillId="0" borderId="40" xfId="2" applyNumberFormat="1" applyFont="1" applyFill="1" applyBorder="1" applyAlignment="1" applyProtection="1">
      <alignment horizontal="right" vertical="center" wrapText="1"/>
    </xf>
    <xf numFmtId="0" fontId="18" fillId="0" borderId="41" xfId="5" applyFont="1" applyFill="1" applyBorder="1" applyAlignment="1" applyProtection="1">
      <alignment vertical="center" wrapText="1"/>
    </xf>
    <xf numFmtId="4" fontId="18" fillId="0" borderId="86" xfId="2" applyNumberFormat="1" applyFont="1" applyFill="1" applyBorder="1" applyAlignment="1" applyProtection="1">
      <alignment horizontal="right" vertical="center" wrapText="1"/>
      <protection locked="0"/>
    </xf>
    <xf numFmtId="4" fontId="18" fillId="0" borderId="120" xfId="2" applyNumberFormat="1" applyFont="1" applyFill="1" applyBorder="1" applyAlignment="1" applyProtection="1">
      <alignment horizontal="right" vertical="center" wrapText="1"/>
      <protection locked="0"/>
    </xf>
    <xf numFmtId="4" fontId="18" fillId="0" borderId="5" xfId="2" applyNumberFormat="1" applyFont="1" applyFill="1" applyBorder="1" applyAlignment="1" applyProtection="1">
      <alignment horizontal="right" vertical="center" wrapText="1"/>
      <protection locked="0"/>
    </xf>
    <xf numFmtId="4" fontId="18" fillId="0" borderId="40" xfId="2" applyNumberFormat="1" applyFont="1" applyFill="1" applyBorder="1" applyAlignment="1" applyProtection="1">
      <alignment horizontal="right" vertical="center" wrapText="1"/>
      <protection locked="0"/>
    </xf>
    <xf numFmtId="4" fontId="18" fillId="0" borderId="100" xfId="2" applyNumberFormat="1" applyFont="1" applyFill="1" applyBorder="1" applyAlignment="1" applyProtection="1">
      <alignment horizontal="right" vertical="center" wrapText="1"/>
      <protection locked="0"/>
    </xf>
    <xf numFmtId="4" fontId="18" fillId="0" borderId="40" xfId="2" applyNumberFormat="1" applyFont="1" applyFill="1" applyBorder="1" applyAlignment="1" applyProtection="1">
      <alignment vertical="center" wrapText="1"/>
      <protection locked="0"/>
    </xf>
    <xf numFmtId="0" fontId="18" fillId="0" borderId="40" xfId="5" applyFont="1" applyFill="1" applyBorder="1" applyAlignment="1" applyProtection="1">
      <alignment vertical="center" wrapText="1"/>
    </xf>
    <xf numFmtId="4" fontId="29" fillId="0" borderId="0" xfId="2" applyNumberFormat="1" applyFont="1" applyFill="1" applyAlignment="1">
      <alignment horizontal="left" vertical="center"/>
    </xf>
    <xf numFmtId="4" fontId="38" fillId="0" borderId="12" xfId="0" applyNumberFormat="1" applyFont="1" applyFill="1" applyBorder="1"/>
    <xf numFmtId="4" fontId="0" fillId="0" borderId="12" xfId="0" applyNumberFormat="1" applyFont="1" applyFill="1" applyBorder="1"/>
    <xf numFmtId="4" fontId="1" fillId="0" borderId="12" xfId="0" applyNumberFormat="1" applyFont="1" applyFill="1" applyBorder="1"/>
    <xf numFmtId="4" fontId="39" fillId="0" borderId="0" xfId="0" applyNumberFormat="1" applyFont="1"/>
    <xf numFmtId="4" fontId="23" fillId="0" borderId="0" xfId="2" applyNumberFormat="1" applyFont="1" applyAlignment="1" applyProtection="1">
      <alignment horizontal="left" vertical="center"/>
      <protection locked="0"/>
    </xf>
    <xf numFmtId="4" fontId="23" fillId="0" borderId="0" xfId="2" applyNumberFormat="1" applyFont="1" applyAlignment="1">
      <alignment horizontal="left" vertical="center"/>
    </xf>
    <xf numFmtId="0" fontId="17" fillId="0" borderId="0" xfId="2" applyFont="1" applyAlignment="1"/>
    <xf numFmtId="0" fontId="16" fillId="0" borderId="74" xfId="2" applyFont="1" applyFill="1" applyBorder="1" applyAlignment="1">
      <alignment horizontal="left" wrapText="1"/>
    </xf>
    <xf numFmtId="4" fontId="23" fillId="0" borderId="41" xfId="5" applyNumberFormat="1" applyFont="1" applyFill="1" applyBorder="1" applyAlignment="1">
      <alignment vertical="center"/>
    </xf>
    <xf numFmtId="0" fontId="16" fillId="0" borderId="37" xfId="2" applyFont="1" applyFill="1" applyBorder="1" applyAlignment="1">
      <alignment horizontal="left" wrapText="1"/>
    </xf>
    <xf numFmtId="4" fontId="23" fillId="0" borderId="65" xfId="5" applyNumberFormat="1" applyFont="1" applyFill="1" applyBorder="1" applyAlignment="1">
      <alignment vertical="center"/>
    </xf>
    <xf numFmtId="4" fontId="23" fillId="5" borderId="0" xfId="2" applyNumberFormat="1" applyFont="1" applyFill="1" applyBorder="1" applyAlignment="1">
      <alignment vertical="center"/>
    </xf>
    <xf numFmtId="4" fontId="23" fillId="0" borderId="0" xfId="2" applyNumberFormat="1" applyFont="1" applyFill="1" applyBorder="1" applyAlignment="1" applyProtection="1">
      <alignment horizontal="justify" vertical="center"/>
      <protection locked="0"/>
    </xf>
    <xf numFmtId="4" fontId="23" fillId="0" borderId="0" xfId="2" applyNumberFormat="1" applyFont="1" applyFill="1" applyBorder="1" applyAlignment="1" applyProtection="1">
      <alignment horizontal="right" vertical="center"/>
    </xf>
    <xf numFmtId="0" fontId="21" fillId="0" borderId="0" xfId="2" applyFont="1" applyBorder="1"/>
    <xf numFmtId="4" fontId="20" fillId="0" borderId="2" xfId="2" applyNumberFormat="1" applyFont="1" applyBorder="1" applyAlignment="1" applyProtection="1">
      <alignment vertical="center"/>
      <protection locked="0"/>
    </xf>
    <xf numFmtId="0" fontId="20" fillId="0" borderId="69" xfId="2" applyNumberFormat="1" applyFont="1" applyFill="1" applyBorder="1" applyAlignment="1">
      <alignment vertical="center" wrapText="1"/>
    </xf>
    <xf numFmtId="0" fontId="21" fillId="0" borderId="0" xfId="2" applyFont="1" applyBorder="1" applyAlignment="1">
      <alignment wrapText="1"/>
    </xf>
    <xf numFmtId="0" fontId="1" fillId="4" borderId="23" xfId="0" applyFont="1" applyFill="1" applyBorder="1" applyAlignment="1">
      <alignment horizontal="center" wrapText="1"/>
    </xf>
    <xf numFmtId="4" fontId="0" fillId="0" borderId="12" xfId="0" applyNumberFormat="1" applyBorder="1"/>
    <xf numFmtId="4" fontId="0" fillId="0" borderId="12" xfId="0" applyNumberFormat="1" applyFill="1" applyBorder="1"/>
    <xf numFmtId="4" fontId="0" fillId="0" borderId="12" xfId="0" applyNumberFormat="1" applyFont="1" applyFill="1" applyBorder="1" applyAlignment="1">
      <alignment vertical="center"/>
    </xf>
    <xf numFmtId="4" fontId="1" fillId="0" borderId="12" xfId="0" applyNumberFormat="1" applyFont="1" applyFill="1" applyBorder="1" applyAlignment="1">
      <alignment vertical="center"/>
    </xf>
    <xf numFmtId="4" fontId="1" fillId="0" borderId="21" xfId="0" applyNumberFormat="1" applyFont="1" applyFill="1" applyBorder="1" applyAlignment="1">
      <alignment horizontal="right"/>
    </xf>
    <xf numFmtId="4" fontId="0" fillId="0" borderId="21" xfId="0" applyNumberFormat="1" applyFont="1" applyFill="1" applyBorder="1" applyAlignment="1">
      <alignment horizontal="right"/>
    </xf>
    <xf numFmtId="4" fontId="1" fillId="0" borderId="112" xfId="0" applyNumberFormat="1" applyFont="1" applyFill="1" applyBorder="1" applyAlignment="1">
      <alignment horizontal="right"/>
    </xf>
    <xf numFmtId="0" fontId="17" fillId="0" borderId="0" xfId="3" applyFont="1" applyAlignment="1">
      <alignment horizontal="left" wrapText="1"/>
    </xf>
    <xf numFmtId="4" fontId="18" fillId="2" borderId="3" xfId="2" applyNumberFormat="1" applyFont="1" applyFill="1" applyBorder="1" applyAlignment="1" applyProtection="1">
      <alignment horizontal="center" vertical="center" wrapText="1"/>
      <protection locked="0"/>
    </xf>
    <xf numFmtId="4" fontId="23" fillId="2" borderId="27" xfId="2" applyNumberFormat="1" applyFont="1" applyFill="1" applyBorder="1" applyAlignment="1" applyProtection="1">
      <alignment horizontal="center" vertical="center" wrapText="1"/>
      <protection locked="0"/>
    </xf>
    <xf numFmtId="4" fontId="23" fillId="2" borderId="65" xfId="2" applyNumberFormat="1" applyFont="1" applyFill="1" applyBorder="1" applyAlignment="1" applyProtection="1">
      <alignment horizontal="center" vertical="center" wrapText="1"/>
      <protection locked="0"/>
    </xf>
    <xf numFmtId="4" fontId="23" fillId="2" borderId="3" xfId="2" applyNumberFormat="1" applyFont="1" applyFill="1" applyBorder="1" applyAlignment="1" applyProtection="1">
      <alignment horizontal="center" vertical="center"/>
      <protection locked="0"/>
    </xf>
    <xf numFmtId="4" fontId="18" fillId="5" borderId="27" xfId="2" applyNumberFormat="1" applyFont="1" applyFill="1" applyBorder="1" applyAlignment="1" applyProtection="1">
      <alignment horizontal="center" vertical="center" wrapText="1"/>
      <protection locked="0"/>
    </xf>
    <xf numFmtId="4" fontId="18" fillId="2" borderId="3" xfId="2" applyNumberFormat="1" applyFont="1" applyFill="1" applyBorder="1" applyAlignment="1">
      <alignment horizontal="center" vertical="center" wrapText="1"/>
    </xf>
    <xf numFmtId="4" fontId="18" fillId="2" borderId="5" xfId="2" applyNumberFormat="1" applyFont="1" applyFill="1" applyBorder="1" applyAlignment="1" applyProtection="1">
      <alignment horizontal="center" vertical="center" wrapText="1"/>
      <protection locked="0"/>
    </xf>
    <xf numFmtId="4" fontId="18" fillId="2" borderId="4" xfId="2" applyNumberFormat="1" applyFont="1" applyFill="1" applyBorder="1" applyAlignment="1" applyProtection="1">
      <alignment horizontal="center" vertical="center" wrapText="1"/>
      <protection locked="0"/>
    </xf>
    <xf numFmtId="4" fontId="18" fillId="2" borderId="5" xfId="2" applyNumberFormat="1" applyFont="1" applyFill="1" applyBorder="1" applyAlignment="1">
      <alignment horizontal="center" vertical="center" wrapText="1"/>
    </xf>
    <xf numFmtId="4" fontId="20" fillId="0" borderId="91" xfId="2" applyNumberFormat="1" applyFont="1" applyFill="1" applyBorder="1" applyAlignment="1" applyProtection="1">
      <alignment vertical="center"/>
      <protection locked="0"/>
    </xf>
    <xf numFmtId="4" fontId="20" fillId="0" borderId="80" xfId="2" applyNumberFormat="1" applyFont="1" applyFill="1" applyBorder="1" applyAlignment="1" applyProtection="1">
      <alignment vertical="center"/>
      <protection locked="0"/>
    </xf>
    <xf numFmtId="4" fontId="20" fillId="0" borderId="44" xfId="2" applyNumberFormat="1" applyFont="1" applyFill="1" applyBorder="1" applyAlignment="1" applyProtection="1">
      <alignment vertical="center"/>
      <protection locked="0"/>
    </xf>
    <xf numFmtId="4" fontId="18" fillId="0" borderId="3" xfId="2" applyNumberFormat="1" applyFont="1" applyFill="1" applyBorder="1" applyAlignment="1" applyProtection="1">
      <alignment vertical="center" wrapText="1"/>
      <protection locked="0"/>
    </xf>
    <xf numFmtId="4" fontId="23" fillId="2" borderId="3" xfId="2" applyNumberFormat="1" applyFont="1" applyFill="1" applyBorder="1" applyAlignment="1" applyProtection="1">
      <alignment vertical="center"/>
      <protection locked="0"/>
    </xf>
    <xf numFmtId="4" fontId="32" fillId="0" borderId="91" xfId="2" applyNumberFormat="1" applyFont="1" applyFill="1" applyBorder="1" applyAlignment="1" applyProtection="1">
      <alignment vertical="center"/>
      <protection locked="0"/>
    </xf>
    <xf numFmtId="0" fontId="21" fillId="0" borderId="0" xfId="2" applyFont="1" applyAlignment="1">
      <alignment horizontal="center" wrapText="1"/>
    </xf>
    <xf numFmtId="4" fontId="23" fillId="0" borderId="0" xfId="2" applyNumberFormat="1" applyFont="1" applyFill="1" applyAlignment="1">
      <alignment horizontal="left" vertical="center"/>
    </xf>
    <xf numFmtId="4" fontId="23" fillId="0" borderId="0" xfId="2" applyNumberFormat="1" applyFont="1" applyAlignment="1">
      <alignment horizontal="left" vertical="center" wrapText="1"/>
    </xf>
    <xf numFmtId="4" fontId="23" fillId="5" borderId="87" xfId="2" applyNumberFormat="1" applyFont="1" applyFill="1" applyBorder="1" applyAlignment="1">
      <alignment vertical="center"/>
    </xf>
    <xf numFmtId="4" fontId="23" fillId="5" borderId="5" xfId="2" applyNumberFormat="1" applyFont="1" applyFill="1" applyBorder="1" applyAlignment="1">
      <alignment vertical="center"/>
    </xf>
    <xf numFmtId="4" fontId="31" fillId="0" borderId="91" xfId="2" applyNumberFormat="1" applyFont="1" applyFill="1" applyBorder="1" applyAlignment="1">
      <alignment horizontal="left" vertical="center" wrapText="1"/>
    </xf>
    <xf numFmtId="4" fontId="20" fillId="0" borderId="0" xfId="2" applyNumberFormat="1" applyFont="1" applyAlignment="1">
      <alignment vertical="center"/>
    </xf>
    <xf numFmtId="4" fontId="23" fillId="0" borderId="57" xfId="2" applyNumberFormat="1" applyFont="1" applyFill="1" applyBorder="1" applyAlignment="1" applyProtection="1">
      <alignment vertical="center"/>
      <protection locked="0"/>
    </xf>
    <xf numFmtId="4" fontId="23" fillId="2" borderId="3" xfId="2" applyNumberFormat="1" applyFont="1" applyFill="1" applyBorder="1" applyAlignment="1">
      <alignment horizontal="center" vertical="center"/>
    </xf>
    <xf numFmtId="0" fontId="17" fillId="0" borderId="0" xfId="2" applyFont="1" applyFill="1" applyAlignment="1">
      <alignment vertical="center"/>
    </xf>
    <xf numFmtId="4" fontId="32" fillId="0" borderId="92" xfId="2" applyNumberFormat="1" applyFont="1" applyFill="1" applyBorder="1" applyAlignment="1" applyProtection="1">
      <alignment vertical="center"/>
      <protection locked="0"/>
    </xf>
    <xf numFmtId="4" fontId="32" fillId="0" borderId="96" xfId="2" applyNumberFormat="1" applyFont="1" applyFill="1" applyBorder="1" applyAlignment="1" applyProtection="1">
      <alignment vertical="center"/>
      <protection locked="0"/>
    </xf>
    <xf numFmtId="0" fontId="16" fillId="0" borderId="2" xfId="7" applyFont="1" applyFill="1" applyBorder="1" applyAlignment="1">
      <alignment horizontal="center" wrapText="1"/>
    </xf>
    <xf numFmtId="0" fontId="16" fillId="0" borderId="1" xfId="7" applyFont="1" applyFill="1" applyBorder="1" applyAlignment="1">
      <alignment horizontal="center" wrapText="1"/>
    </xf>
    <xf numFmtId="4" fontId="18" fillId="0" borderId="20" xfId="7" applyNumberFormat="1" applyFont="1" applyFill="1" applyBorder="1" applyAlignment="1">
      <alignment wrapText="1"/>
    </xf>
    <xf numFmtId="4" fontId="18" fillId="0" borderId="21" xfId="7" applyNumberFormat="1" applyFont="1" applyFill="1" applyBorder="1" applyAlignment="1">
      <alignment horizontal="right"/>
    </xf>
    <xf numFmtId="4" fontId="18" fillId="0" borderId="22" xfId="7" applyNumberFormat="1" applyFont="1" applyFill="1" applyBorder="1" applyAlignment="1">
      <alignment horizontal="right"/>
    </xf>
    <xf numFmtId="4" fontId="18" fillId="0" borderId="20" xfId="7" applyNumberFormat="1" applyFont="1" applyFill="1" applyBorder="1"/>
    <xf numFmtId="4" fontId="32" fillId="0" borderId="20" xfId="7" applyNumberFormat="1" applyFont="1" applyFill="1" applyBorder="1"/>
    <xf numFmtId="4" fontId="32" fillId="0" borderId="21" xfId="7" applyNumberFormat="1" applyFont="1" applyFill="1" applyBorder="1" applyAlignment="1">
      <alignment horizontal="right"/>
    </xf>
    <xf numFmtId="4" fontId="32" fillId="0" borderId="22" xfId="7" applyNumberFormat="1" applyFont="1" applyFill="1" applyBorder="1" applyAlignment="1">
      <alignment horizontal="right"/>
    </xf>
    <xf numFmtId="4" fontId="32" fillId="0" borderId="23" xfId="7" applyNumberFormat="1" applyFont="1" applyFill="1" applyBorder="1" applyAlignment="1">
      <alignment horizontal="right"/>
    </xf>
    <xf numFmtId="4" fontId="18" fillId="0" borderId="12" xfId="7" applyNumberFormat="1" applyFont="1" applyFill="1" applyBorder="1" applyAlignment="1">
      <alignment horizontal="right"/>
    </xf>
    <xf numFmtId="4" fontId="18" fillId="0" borderId="19" xfId="7" applyNumberFormat="1" applyFont="1" applyFill="1" applyBorder="1" applyAlignment="1">
      <alignment horizontal="right"/>
    </xf>
    <xf numFmtId="4" fontId="18" fillId="2" borderId="20" xfId="7" applyNumberFormat="1" applyFont="1" applyFill="1" applyBorder="1"/>
    <xf numFmtId="4" fontId="18" fillId="2" borderId="21" xfId="7" applyNumberFormat="1" applyFont="1" applyFill="1" applyBorder="1" applyAlignment="1">
      <alignment horizontal="right"/>
    </xf>
    <xf numFmtId="4" fontId="18" fillId="2" borderId="22" xfId="7" applyNumberFormat="1" applyFont="1" applyFill="1" applyBorder="1" applyAlignment="1">
      <alignment horizontal="right"/>
    </xf>
    <xf numFmtId="4" fontId="18" fillId="2" borderId="24" xfId="7" applyNumberFormat="1" applyFont="1" applyFill="1" applyBorder="1"/>
    <xf numFmtId="4" fontId="18" fillId="2" borderId="25" xfId="7" applyNumberFormat="1" applyFont="1" applyFill="1" applyBorder="1" applyAlignment="1">
      <alignment horizontal="right"/>
    </xf>
    <xf numFmtId="4" fontId="18" fillId="2" borderId="116" xfId="7" applyNumberFormat="1" applyFont="1" applyFill="1" applyBorder="1" applyAlignment="1">
      <alignment horizontal="right"/>
    </xf>
    <xf numFmtId="0" fontId="16" fillId="0" borderId="0" xfId="7" applyFont="1" applyFill="1" applyBorder="1"/>
    <xf numFmtId="4" fontId="16" fillId="0" borderId="0" xfId="7" applyNumberFormat="1" applyFont="1" applyFill="1" applyBorder="1" applyAlignment="1">
      <alignment horizontal="right"/>
    </xf>
    <xf numFmtId="0" fontId="21" fillId="0" borderId="0" xfId="7" applyFont="1" applyFill="1" applyBorder="1"/>
    <xf numFmtId="0" fontId="17" fillId="0" borderId="0" xfId="7" applyFont="1"/>
    <xf numFmtId="4" fontId="20" fillId="0" borderId="0" xfId="7" applyNumberFormat="1" applyFont="1" applyAlignment="1">
      <alignment vertical="center"/>
    </xf>
    <xf numFmtId="4" fontId="16" fillId="3" borderId="36" xfId="7" applyNumberFormat="1" applyFont="1" applyFill="1" applyBorder="1" applyAlignment="1">
      <alignment horizontal="right"/>
    </xf>
    <xf numFmtId="4" fontId="16" fillId="4" borderId="36" xfId="7" applyNumberFormat="1" applyFont="1" applyFill="1" applyBorder="1" applyAlignment="1">
      <alignment horizontal="right"/>
    </xf>
    <xf numFmtId="4" fontId="24" fillId="0" borderId="36" xfId="7" applyNumberFormat="1" applyFont="1" applyBorder="1" applyAlignment="1">
      <alignment horizontal="right"/>
    </xf>
    <xf numFmtId="4" fontId="24" fillId="0" borderId="117" xfId="7" applyNumberFormat="1" applyFont="1" applyBorder="1" applyAlignment="1">
      <alignment horizontal="right"/>
    </xf>
    <xf numFmtId="4" fontId="16" fillId="4" borderId="32" xfId="7" applyNumberFormat="1" applyFont="1" applyFill="1" applyBorder="1" applyAlignment="1">
      <alignment horizontal="right"/>
    </xf>
    <xf numFmtId="4" fontId="24" fillId="0" borderId="36" xfId="7" applyNumberFormat="1" applyFont="1" applyFill="1" applyBorder="1" applyAlignment="1">
      <alignment horizontal="right"/>
    </xf>
    <xf numFmtId="4" fontId="16" fillId="0" borderId="36" xfId="7" applyNumberFormat="1" applyFont="1" applyFill="1" applyBorder="1" applyAlignment="1">
      <alignment horizontal="right"/>
    </xf>
    <xf numFmtId="4" fontId="16" fillId="3" borderId="39" xfId="7" applyNumberFormat="1" applyFont="1" applyFill="1" applyBorder="1" applyAlignment="1">
      <alignment horizontal="right"/>
    </xf>
    <xf numFmtId="0" fontId="21" fillId="3" borderId="72" xfId="7" applyFont="1" applyFill="1" applyBorder="1" applyAlignment="1">
      <alignment horizontal="center" wrapText="1"/>
    </xf>
    <xf numFmtId="0" fontId="16" fillId="3" borderId="50" xfId="7" applyFont="1" applyFill="1" applyBorder="1" applyAlignment="1">
      <alignment horizontal="center" wrapText="1"/>
    </xf>
    <xf numFmtId="0" fontId="16" fillId="3" borderId="10" xfId="7" applyFont="1" applyFill="1" applyBorder="1" applyAlignment="1">
      <alignment horizontal="center" wrapText="1"/>
    </xf>
    <xf numFmtId="0" fontId="21" fillId="0" borderId="66" xfId="7" applyFont="1" applyBorder="1" applyAlignment="1">
      <alignment wrapText="1"/>
    </xf>
    <xf numFmtId="4" fontId="17" fillId="0" borderId="73" xfId="7" applyNumberFormat="1" applyFont="1" applyFill="1" applyBorder="1" applyAlignment="1">
      <alignment horizontal="right"/>
    </xf>
    <xf numFmtId="4" fontId="20" fillId="0" borderId="40" xfId="2" applyNumberFormat="1" applyFont="1" applyBorder="1" applyAlignment="1"/>
    <xf numFmtId="0" fontId="30" fillId="0" borderId="0" xfId="2" applyNumberFormat="1" applyFont="1" applyAlignment="1" applyProtection="1">
      <alignment horizontal="left" vertical="center" wrapText="1"/>
      <protection locked="0"/>
    </xf>
    <xf numFmtId="4" fontId="23" fillId="5" borderId="40" xfId="7" applyNumberFormat="1" applyFont="1" applyFill="1" applyBorder="1" applyAlignment="1">
      <alignment horizontal="center" vertical="center" wrapText="1"/>
    </xf>
    <xf numFmtId="4" fontId="20" fillId="0" borderId="40" xfId="7" applyNumberFormat="1" applyFont="1" applyFill="1" applyBorder="1" applyAlignment="1" applyProtection="1">
      <alignment horizontal="right" vertical="center"/>
      <protection locked="0"/>
    </xf>
    <xf numFmtId="4" fontId="20" fillId="0" borderId="40" xfId="2" applyNumberFormat="1" applyFont="1" applyBorder="1" applyAlignment="1">
      <alignment vertical="center"/>
    </xf>
    <xf numFmtId="4" fontId="23" fillId="0" borderId="0" xfId="7" applyNumberFormat="1" applyFont="1" applyAlignment="1" applyProtection="1">
      <alignment horizontal="left" vertical="center"/>
      <protection locked="0"/>
    </xf>
    <xf numFmtId="0" fontId="21" fillId="0" borderId="0" xfId="7" applyFont="1"/>
    <xf numFmtId="4" fontId="20" fillId="0" borderId="41" xfId="7" applyNumberFormat="1" applyFont="1" applyBorder="1" applyAlignment="1" applyProtection="1">
      <alignment vertical="center"/>
      <protection locked="0"/>
    </xf>
    <xf numFmtId="4" fontId="17" fillId="0" borderId="63" xfId="7" applyNumberFormat="1" applyFont="1" applyBorder="1" applyAlignment="1" applyProtection="1">
      <alignment vertical="center"/>
      <protection locked="0"/>
    </xf>
    <xf numFmtId="4" fontId="20" fillId="0" borderId="43" xfId="7" applyNumberFormat="1" applyFont="1" applyBorder="1" applyAlignment="1" applyProtection="1">
      <alignment vertical="center"/>
      <protection locked="0"/>
    </xf>
    <xf numFmtId="4" fontId="17" fillId="0" borderId="44" xfId="7" applyNumberFormat="1" applyFont="1" applyBorder="1" applyAlignment="1" applyProtection="1">
      <alignment vertical="center"/>
      <protection locked="0"/>
    </xf>
    <xf numFmtId="4" fontId="17" fillId="0" borderId="43" xfId="7" applyNumberFormat="1" applyFont="1" applyFill="1" applyBorder="1" applyAlignment="1" applyProtection="1">
      <alignment vertical="center"/>
      <protection locked="0"/>
    </xf>
    <xf numFmtId="4" fontId="17" fillId="0" borderId="44" xfId="7" applyNumberFormat="1" applyFont="1" applyFill="1" applyBorder="1" applyAlignment="1" applyProtection="1">
      <alignment vertical="center"/>
      <protection locked="0"/>
    </xf>
    <xf numFmtId="4" fontId="20" fillId="0" borderId="47" xfId="7" applyNumberFormat="1" applyFont="1" applyBorder="1" applyAlignment="1" applyProtection="1">
      <alignment vertical="center"/>
      <protection locked="0"/>
    </xf>
    <xf numFmtId="4" fontId="17" fillId="0" borderId="85" xfId="7" applyNumberFormat="1" applyFont="1" applyBorder="1" applyAlignment="1" applyProtection="1">
      <alignment vertical="center"/>
      <protection locked="0"/>
    </xf>
    <xf numFmtId="4" fontId="23" fillId="2" borderId="65" xfId="7" applyNumberFormat="1" applyFont="1" applyFill="1" applyBorder="1" applyAlignment="1" applyProtection="1">
      <alignment vertical="center"/>
    </xf>
    <xf numFmtId="4" fontId="23" fillId="2" borderId="40" xfId="7" applyNumberFormat="1" applyFont="1" applyFill="1" applyBorder="1" applyAlignment="1" applyProtection="1">
      <alignment vertical="center"/>
    </xf>
    <xf numFmtId="4" fontId="20" fillId="0" borderId="40" xfId="2" applyNumberFormat="1" applyFont="1" applyBorder="1" applyAlignment="1" applyProtection="1">
      <alignment vertical="center"/>
      <protection locked="0"/>
    </xf>
    <xf numFmtId="4" fontId="20" fillId="0" borderId="5" xfId="2" applyNumberFormat="1" applyFont="1" applyBorder="1" applyAlignment="1" applyProtection="1">
      <alignment vertical="center"/>
      <protection locked="0"/>
    </xf>
    <xf numFmtId="4" fontId="20" fillId="0" borderId="40" xfId="2" applyNumberFormat="1" applyFont="1" applyFill="1" applyBorder="1" applyAlignment="1" applyProtection="1">
      <alignment vertical="center"/>
    </xf>
    <xf numFmtId="4" fontId="31" fillId="0" borderId="85" xfId="7" applyNumberFormat="1" applyFont="1" applyFill="1" applyBorder="1" applyAlignment="1" applyProtection="1">
      <alignment vertical="center"/>
      <protection locked="0"/>
    </xf>
    <xf numFmtId="4" fontId="31" fillId="0" borderId="44" xfId="7" applyNumberFormat="1" applyFont="1" applyBorder="1" applyAlignment="1" applyProtection="1">
      <alignment vertical="center"/>
      <protection locked="0"/>
    </xf>
    <xf numFmtId="4" fontId="31" fillId="0" borderId="85" xfId="7" applyNumberFormat="1" applyFont="1" applyBorder="1" applyAlignment="1" applyProtection="1">
      <alignment vertical="center"/>
      <protection locked="0"/>
    </xf>
    <xf numFmtId="4" fontId="20" fillId="0" borderId="47" xfId="7" applyNumberFormat="1" applyFont="1" applyFill="1" applyBorder="1" applyAlignment="1" applyProtection="1">
      <alignment vertical="center"/>
      <protection locked="0"/>
    </xf>
    <xf numFmtId="4" fontId="20" fillId="0" borderId="48" xfId="7" applyNumberFormat="1" applyFont="1" applyBorder="1" applyAlignment="1" applyProtection="1">
      <alignment vertical="center"/>
      <protection locked="0"/>
    </xf>
    <xf numFmtId="4" fontId="23" fillId="0" borderId="40" xfId="7" applyNumberFormat="1" applyFont="1" applyFill="1" applyBorder="1" applyAlignment="1" applyProtection="1">
      <alignment vertical="center"/>
    </xf>
    <xf numFmtId="4" fontId="20" fillId="0" borderId="83" xfId="7" applyNumberFormat="1" applyFont="1" applyFill="1" applyBorder="1" applyAlignment="1" applyProtection="1">
      <alignment vertical="center"/>
      <protection locked="0"/>
    </xf>
    <xf numFmtId="4" fontId="20" fillId="0" borderId="83" xfId="7" applyNumberFormat="1" applyFont="1" applyBorder="1" applyAlignment="1" applyProtection="1">
      <alignment vertical="center"/>
      <protection locked="0"/>
    </xf>
    <xf numFmtId="4" fontId="23" fillId="0" borderId="88" xfId="2" applyNumberFormat="1" applyFont="1" applyFill="1" applyBorder="1" applyAlignment="1" applyProtection="1">
      <alignment vertical="center"/>
      <protection locked="0"/>
    </xf>
    <xf numFmtId="0" fontId="17" fillId="0" borderId="0" xfId="2" applyFont="1" applyFill="1" applyAlignment="1">
      <alignment horizontal="left" vertical="center"/>
    </xf>
    <xf numFmtId="4" fontId="20" fillId="0" borderId="0" xfId="2" applyNumberFormat="1" applyFont="1" applyAlignment="1">
      <alignment vertical="center"/>
    </xf>
    <xf numFmtId="4" fontId="23" fillId="0" borderId="59" xfId="2" applyNumberFormat="1" applyFont="1" applyFill="1" applyBorder="1" applyAlignment="1" applyProtection="1">
      <alignment horizontal="left" vertical="center" wrapText="1"/>
      <protection locked="0"/>
    </xf>
    <xf numFmtId="4" fontId="23" fillId="0" borderId="88" xfId="2" applyNumberFormat="1" applyFont="1" applyFill="1" applyBorder="1" applyAlignment="1" applyProtection="1">
      <alignment horizontal="left" vertical="center"/>
      <protection locked="0"/>
    </xf>
    <xf numFmtId="4" fontId="23" fillId="0" borderId="59" xfId="2" applyNumberFormat="1" applyFont="1" applyFill="1" applyBorder="1" applyAlignment="1" applyProtection="1">
      <alignment horizontal="center" vertical="center"/>
      <protection locked="0"/>
    </xf>
    <xf numFmtId="14" fontId="0" fillId="0" borderId="0" xfId="0" applyNumberFormat="1" applyFont="1" applyBorder="1" applyAlignment="1">
      <alignment horizontal="center" wrapText="1"/>
    </xf>
    <xf numFmtId="0" fontId="0" fillId="0" borderId="0" xfId="0" applyFont="1" applyBorder="1" applyAlignment="1">
      <alignment horizontal="center" wrapText="1"/>
    </xf>
    <xf numFmtId="0" fontId="0" fillId="0" borderId="0" xfId="0" applyFont="1" applyAlignment="1">
      <alignment horizontal="center" wrapText="1"/>
    </xf>
    <xf numFmtId="0" fontId="0" fillId="0" borderId="0" xfId="0" applyFont="1" applyAlignment="1"/>
    <xf numFmtId="0" fontId="0" fillId="4" borderId="23" xfId="0" applyFont="1" applyFill="1" applyBorder="1" applyAlignment="1">
      <alignment horizontal="center" vertical="center" wrapText="1"/>
    </xf>
    <xf numFmtId="0" fontId="0" fillId="4" borderId="108" xfId="0" applyFont="1" applyFill="1" applyBorder="1" applyAlignment="1">
      <alignment horizontal="center" vertical="center" wrapText="1"/>
    </xf>
    <xf numFmtId="0" fontId="1" fillId="4" borderId="106" xfId="0" applyFont="1" applyFill="1" applyBorder="1" applyAlignment="1">
      <alignment horizontal="center" vertical="center" wrapText="1"/>
    </xf>
    <xf numFmtId="0" fontId="1" fillId="4" borderId="107" xfId="0" applyFont="1" applyFill="1" applyBorder="1" applyAlignment="1">
      <alignment horizontal="center" vertical="center" wrapText="1"/>
    </xf>
    <xf numFmtId="0" fontId="1" fillId="4" borderId="78" xfId="0" applyFont="1" applyFill="1" applyBorder="1" applyAlignment="1">
      <alignment horizontal="center" vertical="center" wrapText="1"/>
    </xf>
    <xf numFmtId="0" fontId="0" fillId="0" borderId="109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110" xfId="0" applyFont="1" applyBorder="1" applyAlignment="1">
      <alignment horizontal="center" vertical="center" wrapText="1"/>
    </xf>
    <xf numFmtId="0" fontId="0" fillId="4" borderId="106" xfId="0" applyFont="1" applyFill="1" applyBorder="1" applyAlignment="1">
      <alignment horizontal="center" vertical="center" wrapText="1"/>
    </xf>
    <xf numFmtId="0" fontId="0" fillId="0" borderId="78" xfId="0" applyFont="1" applyBorder="1" applyAlignment="1">
      <alignment horizontal="center" vertical="center" wrapText="1"/>
    </xf>
    <xf numFmtId="0" fontId="0" fillId="4" borderId="109" xfId="0" applyFont="1" applyFill="1" applyBorder="1" applyAlignment="1">
      <alignment horizontal="center" vertical="center" wrapText="1"/>
    </xf>
    <xf numFmtId="0" fontId="1" fillId="4" borderId="109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1" fillId="4" borderId="110" xfId="0" applyFont="1" applyFill="1" applyBorder="1" applyAlignment="1">
      <alignment horizontal="center" vertical="center" wrapText="1"/>
    </xf>
    <xf numFmtId="0" fontId="1" fillId="4" borderId="111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0" fillId="4" borderId="109" xfId="0" applyFont="1" applyFill="1" applyBorder="1" applyAlignment="1">
      <alignment horizontal="center" wrapText="1"/>
    </xf>
    <xf numFmtId="0" fontId="0" fillId="4" borderId="110" xfId="0" applyFont="1" applyFill="1" applyBorder="1" applyAlignment="1">
      <alignment horizontal="center" wrapText="1"/>
    </xf>
    <xf numFmtId="0" fontId="0" fillId="4" borderId="111" xfId="0" applyFont="1" applyFill="1" applyBorder="1" applyAlignment="1">
      <alignment horizontal="center" wrapText="1"/>
    </xf>
    <xf numFmtId="0" fontId="0" fillId="4" borderId="13" xfId="0" applyFont="1" applyFill="1" applyBorder="1" applyAlignment="1">
      <alignment horizontal="center" wrapText="1"/>
    </xf>
    <xf numFmtId="0" fontId="0" fillId="0" borderId="107" xfId="0" applyFont="1" applyBorder="1" applyAlignment="1">
      <alignment wrapText="1"/>
    </xf>
    <xf numFmtId="0" fontId="1" fillId="4" borderId="113" xfId="0" applyFont="1" applyFill="1" applyBorder="1" applyAlignment="1">
      <alignment wrapText="1"/>
    </xf>
    <xf numFmtId="0" fontId="1" fillId="4" borderId="76" xfId="0" applyFont="1" applyFill="1" applyBorder="1" applyAlignment="1">
      <alignment wrapText="1"/>
    </xf>
    <xf numFmtId="0" fontId="0" fillId="4" borderId="113" xfId="0" applyFont="1" applyFill="1" applyBorder="1" applyAlignment="1">
      <alignment wrapText="1"/>
    </xf>
    <xf numFmtId="0" fontId="0" fillId="4" borderId="76" xfId="0" applyFont="1" applyFill="1" applyBorder="1" applyAlignment="1">
      <alignment wrapText="1"/>
    </xf>
    <xf numFmtId="0" fontId="1" fillId="4" borderId="109" xfId="0" applyFont="1" applyFill="1" applyBorder="1" applyAlignment="1">
      <alignment horizontal="center" wrapText="1"/>
    </xf>
    <xf numFmtId="0" fontId="1" fillId="4" borderId="110" xfId="0" applyFont="1" applyFill="1" applyBorder="1" applyAlignment="1">
      <alignment horizontal="center" wrapText="1"/>
    </xf>
    <xf numFmtId="0" fontId="0" fillId="4" borderId="113" xfId="0" applyFont="1" applyFill="1" applyBorder="1" applyAlignment="1">
      <alignment horizontal="center" wrapText="1"/>
    </xf>
    <xf numFmtId="0" fontId="0" fillId="4" borderId="76" xfId="0" applyFont="1" applyFill="1" applyBorder="1" applyAlignment="1">
      <alignment horizontal="center" wrapText="1"/>
    </xf>
    <xf numFmtId="0" fontId="0" fillId="4" borderId="23" xfId="0" applyFont="1" applyFill="1" applyBorder="1" applyAlignment="1">
      <alignment horizontal="center" vertical="top" wrapText="1"/>
    </xf>
    <xf numFmtId="0" fontId="0" fillId="4" borderId="108" xfId="0" applyFont="1" applyFill="1" applyBorder="1" applyAlignment="1">
      <alignment horizontal="center" vertical="top" wrapText="1"/>
    </xf>
    <xf numFmtId="0" fontId="0" fillId="4" borderId="14" xfId="0" applyFont="1" applyFill="1" applyBorder="1" applyAlignment="1">
      <alignment horizontal="center" vertical="top" wrapText="1"/>
    </xf>
    <xf numFmtId="0" fontId="0" fillId="0" borderId="108" xfId="0" applyFont="1" applyBorder="1" applyAlignment="1">
      <alignment horizontal="center" vertical="center" wrapText="1"/>
    </xf>
    <xf numFmtId="0" fontId="1" fillId="4" borderId="106" xfId="0" applyFont="1" applyFill="1" applyBorder="1" applyAlignment="1">
      <alignment horizontal="center" wrapText="1"/>
    </xf>
    <xf numFmtId="0" fontId="1" fillId="4" borderId="78" xfId="0" applyFont="1" applyFill="1" applyBorder="1" applyAlignment="1">
      <alignment horizontal="center" wrapText="1"/>
    </xf>
    <xf numFmtId="0" fontId="1" fillId="4" borderId="114" xfId="0" applyFont="1" applyFill="1" applyBorder="1" applyAlignment="1">
      <alignment wrapText="1"/>
    </xf>
    <xf numFmtId="0" fontId="1" fillId="4" borderId="115" xfId="0" applyFont="1" applyFill="1" applyBorder="1" applyAlignment="1">
      <alignment wrapText="1"/>
    </xf>
    <xf numFmtId="0" fontId="0" fillId="4" borderId="0" xfId="0" applyFont="1" applyFill="1" applyBorder="1" applyAlignment="1">
      <alignment wrapText="1"/>
    </xf>
    <xf numFmtId="0" fontId="0" fillId="0" borderId="0" xfId="0" applyFont="1" applyBorder="1" applyAlignment="1">
      <alignment wrapText="1"/>
    </xf>
    <xf numFmtId="14" fontId="0" fillId="0" borderId="0" xfId="0" applyNumberFormat="1" applyFont="1" applyAlignment="1">
      <alignment horizontal="center" wrapText="1"/>
    </xf>
    <xf numFmtId="4" fontId="0" fillId="4" borderId="107" xfId="0" applyNumberFormat="1" applyFont="1" applyFill="1" applyBorder="1" applyAlignment="1">
      <alignment wrapText="1"/>
    </xf>
    <xf numFmtId="4" fontId="0" fillId="4" borderId="0" xfId="0" applyNumberFormat="1" applyFont="1" applyFill="1" applyBorder="1" applyAlignment="1">
      <alignment wrapText="1"/>
    </xf>
    <xf numFmtId="0" fontId="17" fillId="0" borderId="0" xfId="3" applyFont="1" applyAlignment="1">
      <alignment horizontal="left" wrapText="1"/>
    </xf>
    <xf numFmtId="0" fontId="17" fillId="0" borderId="0" xfId="2" applyFont="1" applyAlignment="1">
      <alignment horizontal="left" wrapText="1"/>
    </xf>
    <xf numFmtId="0" fontId="19" fillId="0" borderId="0" xfId="7" applyFont="1" applyFill="1" applyAlignment="1">
      <alignment horizontal="left" wrapText="1"/>
    </xf>
    <xf numFmtId="0" fontId="21" fillId="0" borderId="0" xfId="7" applyFont="1" applyBorder="1" applyAlignment="1">
      <alignment wrapText="1"/>
    </xf>
    <xf numFmtId="0" fontId="21" fillId="0" borderId="1" xfId="7" applyFont="1" applyBorder="1" applyAlignment="1">
      <alignment wrapText="1"/>
    </xf>
    <xf numFmtId="0" fontId="16" fillId="2" borderId="3" xfId="7" applyFont="1" applyFill="1" applyBorder="1" applyAlignment="1">
      <alignment horizontal="center" wrapText="1"/>
    </xf>
    <xf numFmtId="0" fontId="16" fillId="2" borderId="4" xfId="7" applyFont="1" applyFill="1" applyBorder="1" applyAlignment="1">
      <alignment horizontal="center" wrapText="1"/>
    </xf>
    <xf numFmtId="0" fontId="16" fillId="2" borderId="5" xfId="7" applyFont="1" applyFill="1" applyBorder="1" applyAlignment="1">
      <alignment horizontal="center" wrapText="1"/>
    </xf>
    <xf numFmtId="0" fontId="16" fillId="2" borderId="6" xfId="7" applyFont="1" applyFill="1" applyBorder="1" applyAlignment="1">
      <alignment horizontal="center" wrapText="1"/>
    </xf>
    <xf numFmtId="0" fontId="16" fillId="2" borderId="11" xfId="7" applyFont="1" applyFill="1" applyBorder="1" applyAlignment="1">
      <alignment horizontal="center" wrapText="1"/>
    </xf>
    <xf numFmtId="0" fontId="16" fillId="2" borderId="7" xfId="7" applyFont="1" applyFill="1" applyBorder="1" applyAlignment="1">
      <alignment horizontal="center" wrapText="1"/>
    </xf>
    <xf numFmtId="0" fontId="16" fillId="2" borderId="12" xfId="7" applyFont="1" applyFill="1" applyBorder="1" applyAlignment="1">
      <alignment horizontal="center" wrapText="1"/>
    </xf>
    <xf numFmtId="0" fontId="22" fillId="2" borderId="7" xfId="5" applyFont="1" applyFill="1" applyBorder="1" applyAlignment="1">
      <alignment wrapText="1"/>
    </xf>
    <xf numFmtId="0" fontId="22" fillId="2" borderId="12" xfId="5" applyFont="1" applyFill="1" applyBorder="1" applyAlignment="1">
      <alignment wrapText="1"/>
    </xf>
    <xf numFmtId="0" fontId="16" fillId="2" borderId="8" xfId="7" applyFont="1" applyFill="1" applyBorder="1" applyAlignment="1">
      <alignment horizontal="center" wrapText="1"/>
    </xf>
    <xf numFmtId="0" fontId="16" fillId="2" borderId="13" xfId="7" applyFont="1" applyFill="1" applyBorder="1" applyAlignment="1">
      <alignment horizontal="center" wrapText="1"/>
    </xf>
    <xf numFmtId="0" fontId="16" fillId="2" borderId="9" xfId="7" applyFont="1" applyFill="1" applyBorder="1" applyAlignment="1">
      <alignment horizontal="center" wrapText="1"/>
    </xf>
    <xf numFmtId="0" fontId="16" fillId="2" borderId="14" xfId="7" applyFont="1" applyFill="1" applyBorder="1" applyAlignment="1">
      <alignment horizontal="center" wrapText="1"/>
    </xf>
    <xf numFmtId="4" fontId="18" fillId="0" borderId="16" xfId="7" applyNumberFormat="1" applyFont="1" applyFill="1" applyBorder="1"/>
    <xf numFmtId="4" fontId="18" fillId="0" borderId="17" xfId="7" applyNumberFormat="1" applyFont="1" applyFill="1" applyBorder="1"/>
    <xf numFmtId="4" fontId="18" fillId="0" borderId="19" xfId="7" applyNumberFormat="1" applyFont="1" applyFill="1" applyBorder="1"/>
    <xf numFmtId="0" fontId="19" fillId="0" borderId="0" xfId="7" applyFont="1" applyFill="1" applyAlignment="1">
      <alignment horizontal="center"/>
    </xf>
    <xf numFmtId="0" fontId="16" fillId="3" borderId="6" xfId="7" applyFont="1" applyFill="1" applyBorder="1" applyAlignment="1">
      <alignment horizontal="center" vertical="center" wrapText="1"/>
    </xf>
    <xf numFmtId="0" fontId="16" fillId="3" borderId="26" xfId="7" applyFont="1" applyFill="1" applyBorder="1" applyAlignment="1">
      <alignment horizontal="center" vertical="center" wrapText="1"/>
    </xf>
    <xf numFmtId="0" fontId="17" fillId="0" borderId="28" xfId="7" applyFont="1" applyBorder="1" applyAlignment="1">
      <alignment horizontal="center" vertical="center" wrapText="1"/>
    </xf>
    <xf numFmtId="0" fontId="17" fillId="0" borderId="29" xfId="7" applyFont="1" applyBorder="1" applyAlignment="1">
      <alignment horizontal="center" vertical="center" wrapText="1"/>
    </xf>
    <xf numFmtId="0" fontId="17" fillId="0" borderId="11" xfId="7" applyFont="1" applyBorder="1" applyAlignment="1">
      <alignment horizontal="center" vertical="center" wrapText="1"/>
    </xf>
    <xf numFmtId="0" fontId="17" fillId="0" borderId="31" xfId="7" applyFont="1" applyBorder="1" applyAlignment="1">
      <alignment horizontal="center" vertical="center" wrapText="1"/>
    </xf>
    <xf numFmtId="0" fontId="16" fillId="3" borderId="27" xfId="7" applyFont="1" applyFill="1" applyBorder="1" applyAlignment="1">
      <alignment horizontal="center" vertical="center" wrapText="1"/>
    </xf>
    <xf numFmtId="0" fontId="17" fillId="0" borderId="30" xfId="7" applyFont="1" applyBorder="1" applyAlignment="1">
      <alignment horizontal="center" vertical="center" wrapText="1"/>
    </xf>
    <xf numFmtId="0" fontId="17" fillId="0" borderId="32" xfId="7" applyFont="1" applyBorder="1" applyAlignment="1">
      <alignment horizontal="center" vertical="center" wrapText="1"/>
    </xf>
    <xf numFmtId="0" fontId="16" fillId="4" borderId="16" xfId="7" applyFont="1" applyFill="1" applyBorder="1" applyAlignment="1"/>
    <xf numFmtId="0" fontId="16" fillId="4" borderId="18" xfId="7" applyFont="1" applyFill="1" applyBorder="1" applyAlignment="1"/>
    <xf numFmtId="0" fontId="17" fillId="0" borderId="19" xfId="7" applyFont="1" applyBorder="1" applyAlignment="1"/>
    <xf numFmtId="0" fontId="23" fillId="0" borderId="16" xfId="7" applyFont="1" applyFill="1" applyBorder="1"/>
    <xf numFmtId="0" fontId="16" fillId="0" borderId="19" xfId="7" applyFont="1" applyFill="1" applyBorder="1"/>
    <xf numFmtId="0" fontId="16" fillId="2" borderId="10" xfId="7" applyFont="1" applyFill="1" applyBorder="1" applyAlignment="1">
      <alignment horizontal="center" wrapText="1"/>
    </xf>
    <xf numFmtId="0" fontId="16" fillId="2" borderId="15" xfId="7" applyFont="1" applyFill="1" applyBorder="1" applyAlignment="1">
      <alignment horizontal="center" wrapText="1"/>
    </xf>
    <xf numFmtId="0" fontId="16" fillId="0" borderId="16" xfId="7" applyFont="1" applyFill="1" applyBorder="1"/>
    <xf numFmtId="0" fontId="16" fillId="0" borderId="17" xfId="7" applyFont="1" applyFill="1" applyBorder="1"/>
    <xf numFmtId="0" fontId="16" fillId="0" borderId="18" xfId="7" applyFont="1" applyFill="1" applyBorder="1"/>
    <xf numFmtId="4" fontId="18" fillId="0" borderId="18" xfId="7" applyNumberFormat="1" applyFont="1" applyFill="1" applyBorder="1"/>
    <xf numFmtId="0" fontId="16" fillId="4" borderId="16" xfId="7" applyFont="1" applyFill="1" applyBorder="1"/>
    <xf numFmtId="0" fontId="16" fillId="4" borderId="19" xfId="7" applyFont="1" applyFill="1" applyBorder="1"/>
    <xf numFmtId="0" fontId="24" fillId="0" borderId="16" xfId="7" applyFont="1" applyBorder="1"/>
    <xf numFmtId="0" fontId="24" fillId="0" borderId="19" xfId="7" applyFont="1" applyBorder="1"/>
    <xf numFmtId="0" fontId="24" fillId="0" borderId="16" xfId="7" applyFont="1" applyFill="1" applyBorder="1"/>
    <xf numFmtId="0" fontId="24" fillId="0" borderId="19" xfId="7" applyFont="1" applyFill="1" applyBorder="1"/>
    <xf numFmtId="0" fontId="16" fillId="2" borderId="16" xfId="7" applyFont="1" applyFill="1" applyBorder="1"/>
    <xf numFmtId="0" fontId="16" fillId="2" borderId="19" xfId="7" applyFont="1" applyFill="1" applyBorder="1"/>
    <xf numFmtId="0" fontId="16" fillId="2" borderId="37" xfId="7" applyFont="1" applyFill="1" applyBorder="1"/>
    <xf numFmtId="0" fontId="16" fillId="2" borderId="38" xfId="7" applyFont="1" applyFill="1" applyBorder="1"/>
    <xf numFmtId="0" fontId="24" fillId="0" borderId="33" xfId="7" applyFont="1" applyBorder="1"/>
    <xf numFmtId="0" fontId="24" fillId="0" borderId="34" xfId="7" applyFont="1" applyBorder="1"/>
    <xf numFmtId="4" fontId="23" fillId="0" borderId="35" xfId="7" applyNumberFormat="1" applyFont="1" applyFill="1" applyBorder="1" applyAlignment="1">
      <alignment vertical="center"/>
    </xf>
    <xf numFmtId="4" fontId="23" fillId="0" borderId="18" xfId="7" applyNumberFormat="1" applyFont="1" applyFill="1" applyBorder="1" applyAlignment="1">
      <alignment vertical="center"/>
    </xf>
    <xf numFmtId="0" fontId="16" fillId="3" borderId="27" xfId="2" applyFont="1" applyFill="1" applyBorder="1" applyAlignment="1">
      <alignment horizontal="center" wrapText="1"/>
    </xf>
    <xf numFmtId="0" fontId="17" fillId="0" borderId="59" xfId="2" applyFont="1" applyBorder="1" applyAlignment="1">
      <alignment horizontal="center" wrapText="1"/>
    </xf>
    <xf numFmtId="0" fontId="16" fillId="3" borderId="57" xfId="2" applyFont="1" applyFill="1" applyBorder="1" applyAlignment="1">
      <alignment horizontal="center" wrapText="1"/>
    </xf>
    <xf numFmtId="0" fontId="16" fillId="3" borderId="58" xfId="2" applyFont="1" applyFill="1" applyBorder="1" applyAlignment="1">
      <alignment horizontal="center" wrapText="1"/>
    </xf>
    <xf numFmtId="0" fontId="16" fillId="3" borderId="42" xfId="2" applyFont="1" applyFill="1" applyBorder="1" applyAlignment="1">
      <alignment horizontal="center" wrapText="1"/>
    </xf>
    <xf numFmtId="0" fontId="27" fillId="0" borderId="0" xfId="7" applyFont="1" applyFill="1" applyAlignment="1">
      <alignment horizontal="left"/>
    </xf>
    <xf numFmtId="14" fontId="16" fillId="0" borderId="0" xfId="7" applyNumberFormat="1" applyFont="1" applyBorder="1" applyAlignment="1">
      <alignment horizontal="left" wrapText="1"/>
    </xf>
    <xf numFmtId="0" fontId="16" fillId="0" borderId="0" xfId="7" applyFont="1" applyBorder="1" applyAlignment="1">
      <alignment horizontal="left" wrapText="1"/>
    </xf>
    <xf numFmtId="0" fontId="19" fillId="0" borderId="0" xfId="2" applyFont="1" applyFill="1" applyAlignment="1">
      <alignment horizontal="left" wrapText="1"/>
    </xf>
    <xf numFmtId="0" fontId="27" fillId="0" borderId="0" xfId="2" applyFont="1" applyFill="1" applyAlignment="1">
      <alignment horizontal="left"/>
    </xf>
    <xf numFmtId="0" fontId="26" fillId="0" borderId="0" xfId="2" applyFont="1" applyFill="1" applyAlignment="1"/>
    <xf numFmtId="0" fontId="25" fillId="0" borderId="0" xfId="2" applyFont="1" applyFill="1" applyAlignment="1">
      <alignment horizontal="left"/>
    </xf>
    <xf numFmtId="0" fontId="26" fillId="0" borderId="0" xfId="2" applyFont="1" applyFill="1" applyAlignment="1">
      <alignment horizontal="left"/>
    </xf>
    <xf numFmtId="0" fontId="18" fillId="0" borderId="3" xfId="5" applyFont="1" applyFill="1" applyBorder="1" applyAlignment="1" applyProtection="1">
      <alignment vertical="center" wrapText="1"/>
    </xf>
    <xf numFmtId="0" fontId="18" fillId="0" borderId="4" xfId="5" applyFont="1" applyFill="1" applyBorder="1" applyAlignment="1" applyProtection="1">
      <alignment vertical="center" wrapText="1"/>
    </xf>
    <xf numFmtId="0" fontId="18" fillId="0" borderId="5" xfId="5" applyFont="1" applyFill="1" applyBorder="1" applyAlignment="1" applyProtection="1">
      <alignment vertical="center" wrapText="1"/>
    </xf>
    <xf numFmtId="14" fontId="16" fillId="0" borderId="0" xfId="2" applyNumberFormat="1" applyFont="1" applyBorder="1" applyAlignment="1">
      <alignment horizontal="left" wrapText="1"/>
    </xf>
    <xf numFmtId="0" fontId="16" fillId="0" borderId="0" xfId="2" applyFont="1" applyBorder="1" applyAlignment="1">
      <alignment horizontal="left" wrapText="1"/>
    </xf>
    <xf numFmtId="0" fontId="24" fillId="0" borderId="16" xfId="2" applyFont="1" applyFill="1" applyBorder="1" applyAlignment="1">
      <alignment horizontal="left" wrapText="1" indent="1"/>
    </xf>
    <xf numFmtId="0" fontId="24" fillId="0" borderId="76" xfId="2" applyFont="1" applyFill="1" applyBorder="1" applyAlignment="1">
      <alignment horizontal="left" wrapText="1" indent="1"/>
    </xf>
    <xf numFmtId="0" fontId="24" fillId="0" borderId="37" xfId="2" applyFont="1" applyFill="1" applyBorder="1" applyAlignment="1">
      <alignment horizontal="left" wrapText="1" indent="1"/>
    </xf>
    <xf numFmtId="0" fontId="24" fillId="0" borderId="118" xfId="2" applyFont="1" applyFill="1" applyBorder="1" applyAlignment="1">
      <alignment horizontal="left" wrapText="1" indent="1"/>
    </xf>
    <xf numFmtId="4" fontId="29" fillId="0" borderId="0" xfId="2" applyNumberFormat="1" applyFont="1" applyFill="1" applyAlignment="1">
      <alignment horizontal="left" vertical="center" wrapText="1"/>
    </xf>
    <xf numFmtId="0" fontId="26" fillId="0" borderId="0" xfId="2" applyFont="1" applyFill="1" applyAlignment="1">
      <alignment vertical="center"/>
    </xf>
    <xf numFmtId="4" fontId="18" fillId="5" borderId="3" xfId="2" applyNumberFormat="1" applyFont="1" applyFill="1" applyBorder="1" applyAlignment="1">
      <alignment horizontal="center" vertical="center"/>
    </xf>
    <xf numFmtId="0" fontId="21" fillId="0" borderId="5" xfId="2" applyFont="1" applyBorder="1" applyAlignment="1">
      <alignment horizontal="center" vertical="center"/>
    </xf>
    <xf numFmtId="4" fontId="18" fillId="0" borderId="57" xfId="2" applyNumberFormat="1" applyFont="1" applyFill="1" applyBorder="1" applyAlignment="1">
      <alignment horizontal="left" vertical="center" wrapText="1"/>
    </xf>
    <xf numFmtId="0" fontId="17" fillId="0" borderId="42" xfId="2" applyFont="1" applyFill="1" applyBorder="1" applyAlignment="1">
      <alignment vertical="center"/>
    </xf>
    <xf numFmtId="0" fontId="16" fillId="3" borderId="74" xfId="2" applyFont="1" applyFill="1" applyBorder="1" applyAlignment="1">
      <alignment wrapText="1"/>
    </xf>
    <xf numFmtId="0" fontId="16" fillId="3" borderId="75" xfId="2" applyFont="1" applyFill="1" applyBorder="1" applyAlignment="1">
      <alignment wrapText="1"/>
    </xf>
    <xf numFmtId="0" fontId="21" fillId="0" borderId="16" xfId="2" applyFont="1" applyBorder="1" applyAlignment="1">
      <alignment wrapText="1"/>
    </xf>
    <xf numFmtId="0" fontId="21" fillId="0" borderId="76" xfId="2" applyFont="1" applyBorder="1" applyAlignment="1">
      <alignment wrapText="1"/>
    </xf>
    <xf numFmtId="0" fontId="21" fillId="0" borderId="77" xfId="2" applyFont="1" applyBorder="1" applyAlignment="1">
      <alignment wrapText="1"/>
    </xf>
    <xf numFmtId="0" fontId="21" fillId="0" borderId="78" xfId="2" applyFont="1" applyBorder="1" applyAlignment="1">
      <alignment wrapText="1"/>
    </xf>
    <xf numFmtId="0" fontId="24" fillId="0" borderId="11" xfId="2" applyFont="1" applyFill="1" applyBorder="1" applyAlignment="1">
      <alignment horizontal="left" wrapText="1" indent="1"/>
    </xf>
    <xf numFmtId="0" fontId="24" fillId="0" borderId="13" xfId="2" applyFont="1" applyFill="1" applyBorder="1" applyAlignment="1">
      <alignment horizontal="left" wrapText="1" indent="1"/>
    </xf>
    <xf numFmtId="4" fontId="17" fillId="0" borderId="57" xfId="2" applyNumberFormat="1" applyFont="1" applyFill="1" applyBorder="1" applyAlignment="1" applyProtection="1">
      <alignment horizontal="left" vertical="center" wrapText="1"/>
      <protection locked="0"/>
    </xf>
    <xf numFmtId="4" fontId="17" fillId="0" borderId="58" xfId="2" applyNumberFormat="1" applyFont="1" applyFill="1" applyBorder="1" applyAlignment="1" applyProtection="1">
      <alignment horizontal="left" vertical="center" wrapText="1"/>
      <protection locked="0"/>
    </xf>
    <xf numFmtId="4" fontId="17" fillId="0" borderId="42" xfId="2" applyNumberFormat="1" applyFont="1" applyFill="1" applyBorder="1" applyAlignment="1" applyProtection="1">
      <alignment horizontal="left" vertical="center" wrapText="1"/>
      <protection locked="0"/>
    </xf>
    <xf numFmtId="4" fontId="17" fillId="0" borderId="91" xfId="2" applyNumberFormat="1" applyFont="1" applyFill="1" applyBorder="1" applyAlignment="1" applyProtection="1">
      <alignment horizontal="left" vertical="center" wrapText="1" indent="2"/>
      <protection locked="0"/>
    </xf>
    <xf numFmtId="0" fontId="17" fillId="0" borderId="80" xfId="2" applyFont="1" applyFill="1" applyBorder="1" applyAlignment="1">
      <alignment horizontal="left" vertical="center" wrapText="1" indent="2"/>
    </xf>
    <xf numFmtId="0" fontId="17" fillId="0" borderId="44" xfId="2" applyFont="1" applyFill="1" applyBorder="1" applyAlignment="1">
      <alignment horizontal="left" vertical="center" wrapText="1" indent="2"/>
    </xf>
    <xf numFmtId="4" fontId="17" fillId="0" borderId="92" xfId="2" applyNumberFormat="1" applyFont="1" applyFill="1" applyBorder="1" applyAlignment="1" applyProtection="1">
      <alignment horizontal="left" vertical="center" wrapText="1"/>
      <protection locked="0"/>
    </xf>
    <xf numFmtId="4" fontId="17" fillId="0" borderId="88" xfId="2" applyNumberFormat="1" applyFont="1" applyFill="1" applyBorder="1" applyAlignment="1" applyProtection="1">
      <alignment horizontal="left" vertical="center" wrapText="1"/>
      <protection locked="0"/>
    </xf>
    <xf numFmtId="4" fontId="17" fillId="0" borderId="63" xfId="2" applyNumberFormat="1" applyFont="1" applyFill="1" applyBorder="1" applyAlignment="1" applyProtection="1">
      <alignment horizontal="left" vertical="center" wrapText="1"/>
      <protection locked="0"/>
    </xf>
    <xf numFmtId="164" fontId="23" fillId="2" borderId="3" xfId="1" applyFont="1" applyFill="1" applyBorder="1" applyAlignment="1" applyProtection="1">
      <alignment horizontal="left" vertical="center" wrapText="1"/>
      <protection locked="0"/>
    </xf>
    <xf numFmtId="164" fontId="23" fillId="2" borderId="4" xfId="1" applyFont="1" applyFill="1" applyBorder="1" applyAlignment="1" applyProtection="1">
      <alignment horizontal="left" vertical="center" wrapText="1"/>
      <protection locked="0"/>
    </xf>
    <xf numFmtId="164" fontId="23" fillId="2" borderId="5" xfId="1" applyFont="1" applyFill="1" applyBorder="1" applyAlignment="1" applyProtection="1">
      <alignment horizontal="left" vertical="center" wrapText="1"/>
      <protection locked="0"/>
    </xf>
    <xf numFmtId="4" fontId="18" fillId="5" borderId="5" xfId="2" applyNumberFormat="1" applyFont="1" applyFill="1" applyBorder="1" applyAlignment="1">
      <alignment horizontal="center" vertical="center"/>
    </xf>
    <xf numFmtId="0" fontId="17" fillId="0" borderId="42" xfId="2" applyFont="1" applyFill="1" applyBorder="1" applyAlignment="1">
      <alignment horizontal="left" vertical="center" wrapText="1"/>
    </xf>
    <xf numFmtId="4" fontId="18" fillId="0" borderId="0" xfId="2" applyNumberFormat="1" applyFont="1" applyFill="1" applyBorder="1" applyAlignment="1" applyProtection="1">
      <alignment horizontal="left" vertical="center"/>
      <protection locked="0"/>
    </xf>
    <xf numFmtId="0" fontId="21" fillId="0" borderId="0" xfId="2" applyFont="1" applyFill="1" applyAlignment="1">
      <alignment horizontal="left" vertical="center"/>
    </xf>
    <xf numFmtId="4" fontId="18" fillId="2" borderId="6" xfId="2" applyNumberFormat="1" applyFont="1" applyFill="1" applyBorder="1" applyAlignment="1" applyProtection="1">
      <alignment horizontal="center" vertical="center"/>
      <protection locked="0"/>
    </xf>
    <xf numFmtId="4" fontId="18" fillId="2" borderId="89" xfId="2" applyNumberFormat="1" applyFont="1" applyFill="1" applyBorder="1" applyAlignment="1" applyProtection="1">
      <alignment horizontal="center" vertical="center"/>
      <protection locked="0"/>
    </xf>
    <xf numFmtId="4" fontId="18" fillId="2" borderId="26" xfId="2" applyNumberFormat="1" applyFont="1" applyFill="1" applyBorder="1" applyAlignment="1" applyProtection="1">
      <alignment horizontal="center" vertical="center"/>
      <protection locked="0"/>
    </xf>
    <xf numFmtId="4" fontId="18" fillId="2" borderId="90" xfId="2" applyNumberFormat="1" applyFont="1" applyFill="1" applyBorder="1" applyAlignment="1" applyProtection="1">
      <alignment horizontal="center" vertical="center"/>
      <protection locked="0"/>
    </xf>
    <xf numFmtId="4" fontId="18" fillId="2" borderId="1" xfId="2" applyNumberFormat="1" applyFont="1" applyFill="1" applyBorder="1" applyAlignment="1" applyProtection="1">
      <alignment horizontal="center" vertical="center"/>
      <protection locked="0"/>
    </xf>
    <xf numFmtId="4" fontId="18" fillId="2" borderId="2" xfId="2" applyNumberFormat="1" applyFont="1" applyFill="1" applyBorder="1" applyAlignment="1" applyProtection="1">
      <alignment horizontal="center" vertical="center"/>
      <protection locked="0"/>
    </xf>
    <xf numFmtId="4" fontId="23" fillId="2" borderId="27" xfId="2" applyNumberFormat="1" applyFont="1" applyFill="1" applyBorder="1" applyAlignment="1" applyProtection="1">
      <alignment horizontal="center" vertical="center" wrapText="1"/>
      <protection locked="0"/>
    </xf>
    <xf numFmtId="4" fontId="23" fillId="2" borderId="65" xfId="2" applyNumberFormat="1" applyFont="1" applyFill="1" applyBorder="1" applyAlignment="1" applyProtection="1">
      <alignment horizontal="center" vertical="center" wrapText="1"/>
      <protection locked="0"/>
    </xf>
    <xf numFmtId="4" fontId="23" fillId="2" borderId="3" xfId="2" applyNumberFormat="1" applyFont="1" applyFill="1" applyBorder="1" applyAlignment="1" applyProtection="1">
      <alignment horizontal="center" vertical="center"/>
      <protection locked="0"/>
    </xf>
    <xf numFmtId="4" fontId="23" fillId="2" borderId="4" xfId="2" applyNumberFormat="1" applyFont="1" applyFill="1" applyBorder="1" applyAlignment="1" applyProtection="1">
      <alignment horizontal="center" vertical="center"/>
      <protection locked="0"/>
    </xf>
    <xf numFmtId="4" fontId="23" fillId="2" borderId="5" xfId="2" applyNumberFormat="1" applyFont="1" applyFill="1" applyBorder="1" applyAlignment="1" applyProtection="1">
      <alignment horizontal="center" vertical="center"/>
      <protection locked="0"/>
    </xf>
    <xf numFmtId="4" fontId="18" fillId="5" borderId="27" xfId="2" applyNumberFormat="1" applyFont="1" applyFill="1" applyBorder="1" applyAlignment="1" applyProtection="1">
      <alignment horizontal="center" vertical="center" wrapText="1"/>
      <protection locked="0"/>
    </xf>
    <xf numFmtId="4" fontId="18" fillId="5" borderId="30" xfId="2" applyNumberFormat="1" applyFont="1" applyFill="1" applyBorder="1" applyAlignment="1" applyProtection="1">
      <alignment horizontal="center" vertical="center" wrapText="1"/>
      <protection locked="0"/>
    </xf>
    <xf numFmtId="4" fontId="18" fillId="0" borderId="91" xfId="2" applyNumberFormat="1" applyFont="1" applyFill="1" applyBorder="1" applyAlignment="1" applyProtection="1">
      <alignment vertical="center" wrapText="1"/>
      <protection locked="0"/>
    </xf>
    <xf numFmtId="0" fontId="17" fillId="0" borderId="60" xfId="2" applyFont="1" applyBorder="1" applyAlignment="1">
      <alignment vertical="center"/>
    </xf>
    <xf numFmtId="4" fontId="23" fillId="0" borderId="91" xfId="2" applyNumberFormat="1" applyFont="1" applyFill="1" applyBorder="1" applyAlignment="1" applyProtection="1">
      <alignment vertical="center" wrapText="1"/>
      <protection locked="0"/>
    </xf>
    <xf numFmtId="4" fontId="18" fillId="0" borderId="3" xfId="2" applyNumberFormat="1" applyFont="1" applyFill="1" applyBorder="1" applyAlignment="1" applyProtection="1">
      <alignment vertical="center" wrapText="1"/>
      <protection locked="0"/>
    </xf>
    <xf numFmtId="0" fontId="17" fillId="0" borderId="5" xfId="2" applyFont="1" applyFill="1" applyBorder="1" applyAlignment="1">
      <alignment vertical="center"/>
    </xf>
    <xf numFmtId="4" fontId="23" fillId="2" borderId="57" xfId="2" applyNumberFormat="1" applyFont="1" applyFill="1" applyBorder="1" applyAlignment="1" applyProtection="1">
      <alignment vertical="center" wrapText="1"/>
      <protection locked="0"/>
    </xf>
    <xf numFmtId="0" fontId="17" fillId="2" borderId="93" xfId="2" applyFont="1" applyFill="1" applyBorder="1" applyAlignment="1">
      <alignment vertical="center"/>
    </xf>
    <xf numFmtId="4" fontId="29" fillId="0" borderId="0" xfId="2" applyNumberFormat="1" applyFont="1" applyFill="1" applyAlignment="1" applyProtection="1">
      <alignment horizontal="left" vertical="center"/>
      <protection locked="0"/>
    </xf>
    <xf numFmtId="4" fontId="18" fillId="2" borderId="3" xfId="2" applyNumberFormat="1" applyFont="1" applyFill="1" applyBorder="1" applyAlignment="1" applyProtection="1">
      <alignment horizontal="center" vertical="center" wrapText="1"/>
      <protection locked="0"/>
    </xf>
    <xf numFmtId="0" fontId="17" fillId="0" borderId="5" xfId="2" applyFont="1" applyBorder="1" applyAlignment="1">
      <alignment horizontal="center" vertical="center"/>
    </xf>
    <xf numFmtId="4" fontId="18" fillId="0" borderId="57" xfId="2" applyNumberFormat="1" applyFont="1" applyFill="1" applyBorder="1" applyAlignment="1" applyProtection="1">
      <alignment vertical="center" wrapText="1"/>
      <protection locked="0"/>
    </xf>
    <xf numFmtId="0" fontId="17" fillId="0" borderId="93" xfId="2" applyFont="1" applyBorder="1" applyAlignment="1">
      <alignment vertical="center"/>
    </xf>
    <xf numFmtId="4" fontId="31" fillId="0" borderId="91" xfId="2" applyNumberFormat="1" applyFont="1" applyFill="1" applyBorder="1" applyAlignment="1" applyProtection="1">
      <alignment vertical="center" wrapText="1"/>
      <protection locked="0"/>
    </xf>
    <xf numFmtId="0" fontId="17" fillId="0" borderId="60" xfId="2" applyFont="1" applyFill="1" applyBorder="1" applyAlignment="1">
      <alignment vertical="center"/>
    </xf>
    <xf numFmtId="4" fontId="31" fillId="0" borderId="91" xfId="2" applyNumberFormat="1" applyFont="1" applyFill="1" applyBorder="1" applyAlignment="1" applyProtection="1">
      <alignment horizontal="left" vertical="center" wrapText="1"/>
      <protection locked="0"/>
    </xf>
    <xf numFmtId="4" fontId="32" fillId="0" borderId="91" xfId="2" applyNumberFormat="1" applyFont="1" applyFill="1" applyBorder="1" applyAlignment="1">
      <alignment horizontal="left" vertical="center" wrapText="1"/>
    </xf>
    <xf numFmtId="4" fontId="31" fillId="0" borderId="91" xfId="2" applyNumberFormat="1" applyFont="1" applyFill="1" applyBorder="1" applyAlignment="1">
      <alignment horizontal="left" vertical="center"/>
    </xf>
    <xf numFmtId="4" fontId="31" fillId="0" borderId="96" xfId="2" applyNumberFormat="1" applyFont="1" applyFill="1" applyBorder="1" applyAlignment="1" applyProtection="1">
      <alignment vertical="center" wrapText="1"/>
      <protection locked="0"/>
    </xf>
    <xf numFmtId="0" fontId="17" fillId="0" borderId="97" xfId="2" applyFont="1" applyFill="1" applyBorder="1" applyAlignment="1">
      <alignment vertical="center"/>
    </xf>
    <xf numFmtId="4" fontId="23" fillId="2" borderId="3" xfId="2" applyNumberFormat="1" applyFont="1" applyFill="1" applyBorder="1" applyAlignment="1" applyProtection="1">
      <alignment vertical="center" wrapText="1"/>
      <protection locked="0"/>
    </xf>
    <xf numFmtId="0" fontId="17" fillId="0" borderId="100" xfId="2" applyFont="1" applyBorder="1" applyAlignment="1">
      <alignment vertical="center"/>
    </xf>
    <xf numFmtId="0" fontId="26" fillId="0" borderId="0" xfId="2" applyFont="1" applyFill="1" applyAlignment="1">
      <alignment vertical="center" wrapText="1"/>
    </xf>
    <xf numFmtId="4" fontId="23" fillId="5" borderId="5" xfId="2" applyNumberFormat="1" applyFont="1" applyFill="1" applyBorder="1" applyAlignment="1" applyProtection="1">
      <alignment vertical="center" wrapText="1"/>
      <protection locked="0"/>
    </xf>
    <xf numFmtId="4" fontId="31" fillId="0" borderId="91" xfId="2" applyNumberFormat="1" applyFont="1" applyFill="1" applyBorder="1" applyAlignment="1">
      <alignment horizontal="left" vertical="center" wrapText="1"/>
    </xf>
    <xf numFmtId="4" fontId="20" fillId="0" borderId="96" xfId="2" applyNumberFormat="1" applyFont="1" applyBorder="1" applyAlignment="1" applyProtection="1">
      <alignment vertical="center" wrapText="1"/>
      <protection locked="0"/>
    </xf>
    <xf numFmtId="4" fontId="20" fillId="0" borderId="48" xfId="2" applyNumberFormat="1" applyFont="1" applyBorder="1" applyAlignment="1" applyProtection="1">
      <alignment vertical="center" wrapText="1"/>
      <protection locked="0"/>
    </xf>
    <xf numFmtId="4" fontId="20" fillId="0" borderId="57" xfId="2" applyNumberFormat="1" applyFont="1" applyBorder="1" applyAlignment="1" applyProtection="1">
      <alignment vertical="center" wrapText="1"/>
      <protection locked="0"/>
    </xf>
    <xf numFmtId="4" fontId="20" fillId="0" borderId="42" xfId="2" applyNumberFormat="1" applyFont="1" applyBorder="1" applyAlignment="1" applyProtection="1">
      <alignment vertical="center" wrapText="1"/>
      <protection locked="0"/>
    </xf>
    <xf numFmtId="4" fontId="20" fillId="0" borderId="91" xfId="2" applyNumberFormat="1" applyFont="1" applyBorder="1" applyAlignment="1" applyProtection="1">
      <alignment vertical="center" wrapText="1"/>
      <protection locked="0"/>
    </xf>
    <xf numFmtId="4" fontId="20" fillId="0" borderId="44" xfId="2" applyNumberFormat="1" applyFont="1" applyBorder="1" applyAlignment="1" applyProtection="1">
      <alignment vertical="center" wrapText="1"/>
      <protection locked="0"/>
    </xf>
    <xf numFmtId="4" fontId="18" fillId="2" borderId="3" xfId="2" applyNumberFormat="1" applyFont="1" applyFill="1" applyBorder="1" applyAlignment="1">
      <alignment horizontal="center" vertical="center" wrapText="1"/>
    </xf>
    <xf numFmtId="0" fontId="17" fillId="0" borderId="5" xfId="2" applyFont="1" applyBorder="1" applyAlignment="1">
      <alignment vertical="center"/>
    </xf>
    <xf numFmtId="0" fontId="17" fillId="0" borderId="4" xfId="2" applyFont="1" applyBorder="1" applyAlignment="1">
      <alignment horizontal="center" vertical="center" wrapText="1"/>
    </xf>
    <xf numFmtId="0" fontId="17" fillId="0" borderId="5" xfId="2" applyFont="1" applyBorder="1" applyAlignment="1">
      <alignment horizontal="center" vertical="center" wrapText="1"/>
    </xf>
    <xf numFmtId="4" fontId="23" fillId="5" borderId="3" xfId="2" applyNumberFormat="1" applyFont="1" applyFill="1" applyBorder="1" applyAlignment="1">
      <alignment horizontal="center" vertical="center" wrapText="1"/>
    </xf>
    <xf numFmtId="4" fontId="23" fillId="5" borderId="5" xfId="2" applyNumberFormat="1" applyFont="1" applyFill="1" applyBorder="1" applyAlignment="1">
      <alignment horizontal="center" vertical="center" wrapText="1"/>
    </xf>
    <xf numFmtId="4" fontId="20" fillId="0" borderId="57" xfId="2" applyNumberFormat="1" applyFont="1" applyFill="1" applyBorder="1" applyAlignment="1">
      <alignment horizontal="left" vertical="center" wrapText="1"/>
    </xf>
    <xf numFmtId="4" fontId="20" fillId="0" borderId="42" xfId="2" applyNumberFormat="1" applyFont="1" applyFill="1" applyBorder="1" applyAlignment="1">
      <alignment horizontal="left" vertical="center" wrapText="1"/>
    </xf>
    <xf numFmtId="4" fontId="20" fillId="0" borderId="96" xfId="2" applyNumberFormat="1" applyFont="1" applyFill="1" applyBorder="1" applyAlignment="1">
      <alignment horizontal="left" vertical="center" wrapText="1"/>
    </xf>
    <xf numFmtId="4" fontId="20" fillId="0" borderId="48" xfId="2" applyNumberFormat="1" applyFont="1" applyFill="1" applyBorder="1" applyAlignment="1">
      <alignment horizontal="left" vertical="center" wrapText="1"/>
    </xf>
    <xf numFmtId="4" fontId="23" fillId="2" borderId="3" xfId="2" applyNumberFormat="1" applyFont="1" applyFill="1" applyBorder="1" applyAlignment="1">
      <alignment horizontal="left" vertical="center" wrapText="1"/>
    </xf>
    <xf numFmtId="4" fontId="23" fillId="2" borderId="5" xfId="2" applyNumberFormat="1" applyFont="1" applyFill="1" applyBorder="1" applyAlignment="1">
      <alignment horizontal="left" vertical="center" wrapText="1"/>
    </xf>
    <xf numFmtId="4" fontId="29" fillId="0" borderId="0" xfId="2" applyNumberFormat="1" applyFont="1" applyFill="1" applyBorder="1" applyAlignment="1">
      <alignment horizontal="left" vertical="center" wrapText="1"/>
    </xf>
    <xf numFmtId="4" fontId="23" fillId="0" borderId="91" xfId="2" applyNumberFormat="1" applyFont="1" applyBorder="1" applyAlignment="1" applyProtection="1">
      <alignment horizontal="justify" vertical="center"/>
      <protection locked="0"/>
    </xf>
    <xf numFmtId="4" fontId="23" fillId="0" borderId="44" xfId="2" applyNumberFormat="1" applyFont="1" applyBorder="1" applyAlignment="1" applyProtection="1">
      <alignment horizontal="justify" vertical="center"/>
      <protection locked="0"/>
    </xf>
    <xf numFmtId="4" fontId="23" fillId="0" borderId="96" xfId="2" applyNumberFormat="1" applyFont="1" applyBorder="1" applyAlignment="1" applyProtection="1">
      <alignment horizontal="justify" vertical="center"/>
      <protection locked="0"/>
    </xf>
    <xf numFmtId="4" fontId="23" fillId="0" borderId="48" xfId="2" applyNumberFormat="1" applyFont="1" applyBorder="1" applyAlignment="1" applyProtection="1">
      <alignment horizontal="justify" vertical="center"/>
      <protection locked="0"/>
    </xf>
    <xf numFmtId="4" fontId="23" fillId="5" borderId="3" xfId="2" applyNumberFormat="1" applyFont="1" applyFill="1" applyBorder="1" applyAlignment="1" applyProtection="1">
      <alignment horizontal="justify" vertical="center"/>
      <protection locked="0"/>
    </xf>
    <xf numFmtId="4" fontId="23" fillId="5" borderId="5" xfId="2" applyNumberFormat="1" applyFont="1" applyFill="1" applyBorder="1" applyAlignment="1" applyProtection="1">
      <alignment horizontal="justify" vertical="center"/>
      <protection locked="0"/>
    </xf>
    <xf numFmtId="4" fontId="18" fillId="5" borderId="3" xfId="2" applyNumberFormat="1" applyFont="1" applyFill="1" applyBorder="1" applyAlignment="1" applyProtection="1">
      <alignment horizontal="left" vertical="center" wrapText="1"/>
      <protection locked="0"/>
    </xf>
    <xf numFmtId="0" fontId="17" fillId="0" borderId="5" xfId="2" applyFont="1" applyBorder="1" applyAlignment="1">
      <alignment horizontal="left" vertical="center"/>
    </xf>
    <xf numFmtId="4" fontId="23" fillId="0" borderId="57" xfId="2" applyNumberFormat="1" applyFont="1" applyBorder="1" applyAlignment="1" applyProtection="1">
      <alignment horizontal="justify" vertical="center"/>
      <protection locked="0"/>
    </xf>
    <xf numFmtId="4" fontId="23" fillId="0" borderId="42" xfId="2" applyNumberFormat="1" applyFont="1" applyBorder="1" applyAlignment="1" applyProtection="1">
      <alignment horizontal="justify" vertical="center"/>
      <protection locked="0"/>
    </xf>
    <xf numFmtId="4" fontId="31" fillId="0" borderId="91" xfId="2" applyNumberFormat="1" applyFont="1" applyBorder="1" applyAlignment="1" applyProtection="1">
      <alignment horizontal="justify" vertical="center"/>
      <protection locked="0"/>
    </xf>
    <xf numFmtId="4" fontId="31" fillId="0" borderId="44" xfId="2" applyNumberFormat="1" applyFont="1" applyBorder="1" applyAlignment="1" applyProtection="1">
      <alignment horizontal="justify" vertical="center"/>
      <protection locked="0"/>
    </xf>
    <xf numFmtId="4" fontId="23" fillId="0" borderId="101" xfId="2" applyNumberFormat="1" applyFont="1" applyBorder="1" applyAlignment="1" applyProtection="1">
      <alignment horizontal="justify" vertical="center"/>
      <protection locked="0"/>
    </xf>
    <xf numFmtId="4" fontId="23" fillId="0" borderId="85" xfId="2" applyNumberFormat="1" applyFont="1" applyBorder="1" applyAlignment="1" applyProtection="1">
      <alignment horizontal="justify" vertical="center"/>
      <protection locked="0"/>
    </xf>
    <xf numFmtId="4" fontId="23" fillId="0" borderId="3" xfId="2" applyNumberFormat="1" applyFont="1" applyFill="1" applyBorder="1" applyAlignment="1" applyProtection="1">
      <alignment vertical="center" wrapText="1"/>
      <protection locked="0"/>
    </xf>
    <xf numFmtId="4" fontId="31" fillId="0" borderId="57" xfId="2" applyNumberFormat="1" applyFont="1" applyFill="1" applyBorder="1" applyAlignment="1" applyProtection="1">
      <alignment horizontal="left" vertical="center" wrapText="1"/>
      <protection locked="0"/>
    </xf>
    <xf numFmtId="0" fontId="17" fillId="0" borderId="93" xfId="2" applyFont="1" applyFill="1" applyBorder="1" applyAlignment="1">
      <alignment vertical="center"/>
    </xf>
    <xf numFmtId="4" fontId="42" fillId="0" borderId="0" xfId="2" applyNumberFormat="1" applyFont="1" applyFill="1" applyAlignment="1">
      <alignment horizontal="left" vertical="center" wrapText="1"/>
    </xf>
    <xf numFmtId="0" fontId="17" fillId="0" borderId="0" xfId="2" applyFont="1" applyFill="1" applyAlignment="1">
      <alignment horizontal="left" vertical="center" wrapText="1"/>
    </xf>
    <xf numFmtId="4" fontId="25" fillId="0" borderId="0" xfId="2" applyNumberFormat="1" applyFont="1" applyFill="1" applyBorder="1" applyAlignment="1" applyProtection="1">
      <alignment horizontal="left" vertical="center"/>
      <protection locked="0"/>
    </xf>
    <xf numFmtId="0" fontId="17" fillId="0" borderId="5" xfId="2" applyFont="1" applyBorder="1" applyAlignment="1">
      <alignment vertical="center" wrapText="1"/>
    </xf>
    <xf numFmtId="4" fontId="20" fillId="0" borderId="0" xfId="2" applyNumberFormat="1" applyFont="1" applyAlignment="1">
      <alignment vertical="center"/>
    </xf>
    <xf numFmtId="4" fontId="23" fillId="2" borderId="3" xfId="2" applyNumberFormat="1" applyFont="1" applyFill="1" applyBorder="1" applyAlignment="1" applyProtection="1">
      <alignment horizontal="left" vertical="center"/>
      <protection locked="0"/>
    </xf>
    <xf numFmtId="4" fontId="23" fillId="2" borderId="5" xfId="2" applyNumberFormat="1" applyFont="1" applyFill="1" applyBorder="1" applyAlignment="1" applyProtection="1">
      <alignment horizontal="left" vertical="center"/>
      <protection locked="0"/>
    </xf>
    <xf numFmtId="4" fontId="20" fillId="0" borderId="91" xfId="2" applyNumberFormat="1" applyFont="1" applyFill="1" applyBorder="1" applyAlignment="1" applyProtection="1">
      <alignment horizontal="left" vertical="center"/>
      <protection locked="0"/>
    </xf>
    <xf numFmtId="4" fontId="20" fillId="0" borderId="44" xfId="2" applyNumberFormat="1" applyFont="1" applyFill="1" applyBorder="1" applyAlignment="1" applyProtection="1">
      <alignment horizontal="left" vertical="center"/>
      <protection locked="0"/>
    </xf>
    <xf numFmtId="4" fontId="20" fillId="0" borderId="91" xfId="2" applyNumberFormat="1" applyFont="1" applyBorder="1" applyAlignment="1" applyProtection="1">
      <alignment horizontal="left" vertical="center"/>
      <protection locked="0"/>
    </xf>
    <xf numFmtId="4" fontId="20" fillId="0" borderId="44" xfId="2" applyNumberFormat="1" applyFont="1" applyBorder="1" applyAlignment="1" applyProtection="1">
      <alignment horizontal="left" vertical="center"/>
      <protection locked="0"/>
    </xf>
    <xf numFmtId="4" fontId="20" fillId="0" borderId="96" xfId="2" applyNumberFormat="1" applyFont="1" applyBorder="1" applyAlignment="1" applyProtection="1">
      <alignment horizontal="left" vertical="center"/>
      <protection locked="0"/>
    </xf>
    <xf numFmtId="4" fontId="20" fillId="0" borderId="48" xfId="2" applyNumberFormat="1" applyFont="1" applyBorder="1" applyAlignment="1" applyProtection="1">
      <alignment horizontal="left" vertical="center"/>
      <protection locked="0"/>
    </xf>
    <xf numFmtId="4" fontId="17" fillId="0" borderId="91" xfId="2" applyNumberFormat="1" applyFont="1" applyFill="1" applyBorder="1" applyAlignment="1" applyProtection="1">
      <alignment horizontal="left" vertical="center"/>
      <protection locked="0"/>
    </xf>
    <xf numFmtId="4" fontId="17" fillId="0" borderId="44" xfId="2" applyNumberFormat="1" applyFont="1" applyFill="1" applyBorder="1" applyAlignment="1" applyProtection="1">
      <alignment horizontal="left" vertical="center"/>
      <protection locked="0"/>
    </xf>
    <xf numFmtId="4" fontId="20" fillId="0" borderId="91" xfId="2" applyNumberFormat="1" applyFont="1" applyFill="1" applyBorder="1" applyAlignment="1" applyProtection="1">
      <alignment horizontal="left" vertical="center" wrapText="1"/>
      <protection locked="0"/>
    </xf>
    <xf numFmtId="4" fontId="20" fillId="0" borderId="44" xfId="2" applyNumberFormat="1" applyFont="1" applyFill="1" applyBorder="1" applyAlignment="1" applyProtection="1">
      <alignment horizontal="left" vertical="center" wrapText="1"/>
      <protection locked="0"/>
    </xf>
    <xf numFmtId="4" fontId="17" fillId="0" borderId="96" xfId="2" applyNumberFormat="1" applyFont="1" applyFill="1" applyBorder="1" applyAlignment="1" applyProtection="1">
      <alignment horizontal="left" vertical="center" wrapText="1"/>
      <protection locked="0"/>
    </xf>
    <xf numFmtId="4" fontId="17" fillId="0" borderId="48" xfId="2" applyNumberFormat="1" applyFont="1" applyFill="1" applyBorder="1" applyAlignment="1" applyProtection="1">
      <alignment horizontal="left" vertical="center" wrapText="1"/>
      <protection locked="0"/>
    </xf>
    <xf numFmtId="4" fontId="18" fillId="5" borderId="3" xfId="2" applyNumberFormat="1" applyFont="1" applyFill="1" applyBorder="1" applyAlignment="1" applyProtection="1">
      <alignment vertical="center"/>
      <protection locked="0"/>
    </xf>
    <xf numFmtId="4" fontId="18" fillId="5" borderId="5" xfId="2" applyNumberFormat="1" applyFont="1" applyFill="1" applyBorder="1" applyAlignment="1" applyProtection="1">
      <alignment vertical="center"/>
      <protection locked="0"/>
    </xf>
    <xf numFmtId="4" fontId="31" fillId="0" borderId="44" xfId="2" applyNumberFormat="1" applyFont="1" applyFill="1" applyBorder="1" applyAlignment="1" applyProtection="1">
      <alignment vertical="center" wrapText="1"/>
      <protection locked="0"/>
    </xf>
    <xf numFmtId="4" fontId="23" fillId="0" borderId="91" xfId="2" applyNumberFormat="1" applyFont="1" applyFill="1" applyBorder="1" applyAlignment="1" applyProtection="1">
      <alignment vertical="center"/>
      <protection locked="0"/>
    </xf>
    <xf numFmtId="4" fontId="23" fillId="0" borderId="44" xfId="2" applyNumberFormat="1" applyFont="1" applyFill="1" applyBorder="1" applyAlignment="1" applyProtection="1">
      <alignment vertical="center"/>
      <protection locked="0"/>
    </xf>
    <xf numFmtId="4" fontId="31" fillId="0" borderId="91" xfId="2" applyNumberFormat="1" applyFont="1" applyFill="1" applyBorder="1" applyAlignment="1" applyProtection="1">
      <alignment horizontal="left" vertical="center"/>
      <protection locked="0"/>
    </xf>
    <xf numFmtId="4" fontId="31" fillId="0" borderId="44" xfId="2" applyNumberFormat="1" applyFont="1" applyFill="1" applyBorder="1" applyAlignment="1" applyProtection="1">
      <alignment horizontal="left" vertical="center"/>
      <protection locked="0"/>
    </xf>
    <xf numFmtId="4" fontId="23" fillId="2" borderId="3" xfId="2" applyNumberFormat="1" applyFont="1" applyFill="1" applyBorder="1" applyAlignment="1" applyProtection="1">
      <alignment horizontal="center" vertical="center" wrapText="1"/>
      <protection locked="0"/>
    </xf>
    <xf numFmtId="4" fontId="23" fillId="2" borderId="5" xfId="2" applyNumberFormat="1" applyFont="1" applyFill="1" applyBorder="1" applyAlignment="1" applyProtection="1">
      <alignment horizontal="center" vertical="center" wrapText="1"/>
      <protection locked="0"/>
    </xf>
    <xf numFmtId="4" fontId="23" fillId="0" borderId="57" xfId="2" applyNumberFormat="1" applyFont="1" applyFill="1" applyBorder="1" applyAlignment="1" applyProtection="1">
      <alignment vertical="center"/>
      <protection locked="0"/>
    </xf>
    <xf numFmtId="4" fontId="23" fillId="0" borderId="42" xfId="2" applyNumberFormat="1" applyFont="1" applyFill="1" applyBorder="1" applyAlignment="1" applyProtection="1">
      <alignment vertical="center"/>
      <protection locked="0"/>
    </xf>
    <xf numFmtId="4" fontId="31" fillId="0" borderId="91" xfId="2" applyNumberFormat="1" applyFont="1" applyFill="1" applyBorder="1" applyAlignment="1" applyProtection="1">
      <alignment vertical="center"/>
      <protection locked="0"/>
    </xf>
    <xf numFmtId="4" fontId="31" fillId="0" borderId="44" xfId="2" applyNumberFormat="1" applyFont="1" applyFill="1" applyBorder="1" applyAlignment="1" applyProtection="1">
      <alignment vertical="center"/>
      <protection locked="0"/>
    </xf>
    <xf numFmtId="4" fontId="29" fillId="0" borderId="0" xfId="7" applyNumberFormat="1" applyFont="1" applyFill="1" applyAlignment="1">
      <alignment horizontal="left" vertical="center" wrapText="1"/>
    </xf>
    <xf numFmtId="0" fontId="26" fillId="0" borderId="0" xfId="7" applyFont="1" applyFill="1" applyAlignment="1">
      <alignment horizontal="left" vertical="center"/>
    </xf>
    <xf numFmtId="0" fontId="26" fillId="0" borderId="0" xfId="7" applyFont="1" applyFill="1" applyAlignment="1"/>
    <xf numFmtId="4" fontId="23" fillId="5" borderId="3" xfId="7" applyNumberFormat="1" applyFont="1" applyFill="1" applyBorder="1" applyAlignment="1">
      <alignment horizontal="center" vertical="center" wrapText="1"/>
    </xf>
    <xf numFmtId="0" fontId="17" fillId="0" borderId="5" xfId="7" applyFont="1" applyBorder="1" applyAlignment="1">
      <alignment horizontal="center" vertical="center" wrapText="1"/>
    </xf>
    <xf numFmtId="4" fontId="20" fillId="0" borderId="3" xfId="7" applyNumberFormat="1" applyFont="1" applyFill="1" applyBorder="1" applyAlignment="1" applyProtection="1">
      <alignment horizontal="left" vertical="center" wrapText="1"/>
      <protection locked="0"/>
    </xf>
    <xf numFmtId="4" fontId="20" fillId="0" borderId="5" xfId="7" applyNumberFormat="1" applyFont="1" applyFill="1" applyBorder="1" applyAlignment="1" applyProtection="1">
      <alignment horizontal="left" vertical="center" wrapText="1"/>
      <protection locked="0"/>
    </xf>
    <xf numFmtId="0" fontId="17" fillId="0" borderId="0" xfId="2" applyFont="1" applyFill="1" applyBorder="1" applyAlignment="1">
      <alignment wrapText="1"/>
    </xf>
    <xf numFmtId="0" fontId="17" fillId="0" borderId="0" xfId="2" applyFont="1" applyFill="1" applyAlignment="1"/>
    <xf numFmtId="4" fontId="25" fillId="0" borderId="0" xfId="2" applyNumberFormat="1" applyFont="1" applyFill="1" applyAlignment="1" applyProtection="1">
      <alignment horizontal="left" vertical="center" wrapText="1"/>
      <protection locked="0"/>
    </xf>
    <xf numFmtId="4" fontId="31" fillId="0" borderId="91" xfId="2" applyNumberFormat="1" applyFont="1" applyFill="1" applyBorder="1" applyAlignment="1" applyProtection="1">
      <alignment horizontal="left" vertical="center" indent="1"/>
      <protection locked="0"/>
    </xf>
    <xf numFmtId="4" fontId="31" fillId="0" borderId="44" xfId="2" applyNumberFormat="1" applyFont="1" applyFill="1" applyBorder="1" applyAlignment="1" applyProtection="1">
      <alignment horizontal="left" vertical="center" indent="1"/>
      <protection locked="0"/>
    </xf>
    <xf numFmtId="4" fontId="31" fillId="0" borderId="96" xfId="2" applyNumberFormat="1" applyFont="1" applyFill="1" applyBorder="1" applyAlignment="1" applyProtection="1">
      <alignment horizontal="left" vertical="center" wrapText="1"/>
      <protection locked="0"/>
    </xf>
    <xf numFmtId="4" fontId="31" fillId="0" borderId="48" xfId="2" applyNumberFormat="1" applyFont="1" applyFill="1" applyBorder="1" applyAlignment="1" applyProtection="1">
      <alignment horizontal="left" vertical="center" wrapText="1"/>
      <protection locked="0"/>
    </xf>
    <xf numFmtId="0" fontId="26" fillId="0" borderId="0" xfId="2" applyFont="1" applyFill="1" applyAlignment="1">
      <alignment horizontal="left" vertical="center"/>
    </xf>
    <xf numFmtId="4" fontId="18" fillId="5" borderId="3" xfId="2" applyNumberFormat="1" applyFont="1" applyFill="1" applyBorder="1" applyAlignment="1">
      <alignment horizontal="left" vertical="center"/>
    </xf>
    <xf numFmtId="4" fontId="18" fillId="5" borderId="5" xfId="2" applyNumberFormat="1" applyFont="1" applyFill="1" applyBorder="1" applyAlignment="1">
      <alignment horizontal="left" vertical="center"/>
    </xf>
    <xf numFmtId="4" fontId="20" fillId="0" borderId="91" xfId="2" applyNumberFormat="1" applyFont="1" applyBorder="1" applyAlignment="1" applyProtection="1">
      <alignment horizontal="justify" vertical="center"/>
      <protection locked="0"/>
    </xf>
    <xf numFmtId="4" fontId="20" fillId="0" borderId="44" xfId="2" applyNumberFormat="1" applyFont="1" applyBorder="1" applyAlignment="1" applyProtection="1">
      <alignment horizontal="justify" vertical="center"/>
      <protection locked="0"/>
    </xf>
    <xf numFmtId="4" fontId="23" fillId="0" borderId="57" xfId="2" applyNumberFormat="1" applyFont="1" applyBorder="1" applyAlignment="1" applyProtection="1">
      <alignment horizontal="left" vertical="center" wrapText="1"/>
      <protection locked="0"/>
    </xf>
    <xf numFmtId="4" fontId="23" fillId="0" borderId="42" xfId="2" applyNumberFormat="1" applyFont="1" applyBorder="1" applyAlignment="1" applyProtection="1">
      <alignment horizontal="left" vertical="center" wrapText="1"/>
      <protection locked="0"/>
    </xf>
    <xf numFmtId="4" fontId="23" fillId="0" borderId="91" xfId="2" applyNumberFormat="1" applyFont="1" applyBorder="1" applyAlignment="1" applyProtection="1">
      <alignment horizontal="left" vertical="center" wrapText="1"/>
      <protection locked="0"/>
    </xf>
    <xf numFmtId="4" fontId="23" fillId="0" borderId="44" xfId="2" applyNumberFormat="1" applyFont="1" applyBorder="1" applyAlignment="1" applyProtection="1">
      <alignment horizontal="left" vertical="center" wrapText="1"/>
      <protection locked="0"/>
    </xf>
    <xf numFmtId="4" fontId="23" fillId="0" borderId="91" xfId="2" applyNumberFormat="1" applyFont="1" applyFill="1" applyBorder="1" applyAlignment="1" applyProtection="1">
      <alignment horizontal="left" vertical="center" wrapText="1"/>
      <protection locked="0"/>
    </xf>
    <xf numFmtId="4" fontId="23" fillId="0" borderId="44" xfId="2" applyNumberFormat="1" applyFont="1" applyFill="1" applyBorder="1" applyAlignment="1" applyProtection="1">
      <alignment horizontal="left" vertical="center" wrapText="1"/>
      <protection locked="0"/>
    </xf>
    <xf numFmtId="4" fontId="31" fillId="0" borderId="44" xfId="2" applyNumberFormat="1" applyFont="1" applyFill="1" applyBorder="1" applyAlignment="1" applyProtection="1">
      <alignment horizontal="left" vertical="center" wrapText="1"/>
      <protection locked="0"/>
    </xf>
    <xf numFmtId="4" fontId="18" fillId="2" borderId="4" xfId="2" applyNumberFormat="1" applyFont="1" applyFill="1" applyBorder="1" applyAlignment="1" applyProtection="1">
      <alignment horizontal="center" vertical="center" wrapText="1"/>
      <protection locked="0"/>
    </xf>
    <xf numFmtId="4" fontId="18" fillId="2" borderId="5" xfId="2" applyNumberFormat="1" applyFont="1" applyFill="1" applyBorder="1" applyAlignment="1" applyProtection="1">
      <alignment horizontal="center" vertical="center" wrapText="1"/>
      <protection locked="0"/>
    </xf>
    <xf numFmtId="0" fontId="26" fillId="0" borderId="0" xfId="2" applyFont="1" applyFill="1" applyAlignment="1">
      <alignment horizontal="left" vertical="center" wrapText="1"/>
    </xf>
    <xf numFmtId="4" fontId="23" fillId="5" borderId="3" xfId="2" applyNumberFormat="1" applyFont="1" applyFill="1" applyBorder="1" applyAlignment="1" applyProtection="1">
      <alignment horizontal="justify" vertical="center" wrapText="1"/>
      <protection locked="0"/>
    </xf>
    <xf numFmtId="4" fontId="23" fillId="5" borderId="5" xfId="2" applyNumberFormat="1" applyFont="1" applyFill="1" applyBorder="1" applyAlignment="1" applyProtection="1">
      <alignment horizontal="justify" vertical="center" wrapText="1"/>
      <protection locked="0"/>
    </xf>
    <xf numFmtId="4" fontId="23" fillId="0" borderId="3" xfId="2" applyNumberFormat="1" applyFont="1" applyFill="1" applyBorder="1" applyAlignment="1">
      <alignment horizontal="center" vertical="center"/>
    </xf>
    <xf numFmtId="4" fontId="23" fillId="0" borderId="5" xfId="2" applyNumberFormat="1" applyFont="1" applyFill="1" applyBorder="1" applyAlignment="1">
      <alignment horizontal="center" vertical="center"/>
    </xf>
    <xf numFmtId="4" fontId="18" fillId="0" borderId="3" xfId="2" applyNumberFormat="1" applyFont="1" applyFill="1" applyBorder="1" applyAlignment="1">
      <alignment horizontal="center" vertical="center"/>
    </xf>
    <xf numFmtId="4" fontId="18" fillId="0" borderId="5" xfId="2" applyNumberFormat="1" applyFont="1" applyFill="1" applyBorder="1" applyAlignment="1">
      <alignment horizontal="center" vertical="center"/>
    </xf>
    <xf numFmtId="4" fontId="20" fillId="0" borderId="3" xfId="2" applyNumberFormat="1" applyFont="1" applyBorder="1" applyAlignment="1">
      <alignment horizontal="right" vertical="center"/>
    </xf>
    <xf numFmtId="0" fontId="17" fillId="0" borderId="5" xfId="2" applyFont="1" applyBorder="1" applyAlignment="1">
      <alignment horizontal="right" vertical="center"/>
    </xf>
    <xf numFmtId="4" fontId="25" fillId="0" borderId="0" xfId="2" applyNumberFormat="1" applyFont="1" applyFill="1" applyBorder="1" applyAlignment="1">
      <alignment horizontal="left" vertical="center" wrapText="1"/>
    </xf>
    <xf numFmtId="4" fontId="20" fillId="0" borderId="91" xfId="2" applyNumberFormat="1" applyFont="1" applyBorder="1" applyAlignment="1" applyProtection="1">
      <alignment horizontal="left" vertical="center" wrapText="1"/>
      <protection locked="0"/>
    </xf>
    <xf numFmtId="4" fontId="20" fillId="0" borderId="44" xfId="2" applyNumberFormat="1" applyFont="1" applyBorder="1" applyAlignment="1" applyProtection="1">
      <alignment horizontal="left" vertical="center" wrapText="1"/>
      <protection locked="0"/>
    </xf>
    <xf numFmtId="4" fontId="23" fillId="0" borderId="96" xfId="2" applyNumberFormat="1" applyFont="1" applyBorder="1" applyAlignment="1" applyProtection="1">
      <alignment horizontal="left" vertical="center" wrapText="1"/>
      <protection locked="0"/>
    </xf>
    <xf numFmtId="4" fontId="23" fillId="0" borderId="48" xfId="2" applyNumberFormat="1" applyFont="1" applyBorder="1" applyAlignment="1" applyProtection="1">
      <alignment horizontal="left" vertical="center" wrapText="1"/>
      <protection locked="0"/>
    </xf>
    <xf numFmtId="4" fontId="17" fillId="0" borderId="96" xfId="2" applyNumberFormat="1" applyFont="1" applyFill="1" applyBorder="1" applyAlignment="1">
      <alignment vertical="center" wrapText="1"/>
    </xf>
    <xf numFmtId="4" fontId="17" fillId="0" borderId="48" xfId="2" applyNumberFormat="1" applyFont="1" applyFill="1" applyBorder="1" applyAlignment="1">
      <alignment vertical="center" wrapText="1"/>
    </xf>
    <xf numFmtId="4" fontId="23" fillId="0" borderId="0" xfId="2" applyNumberFormat="1" applyFont="1" applyFill="1" applyAlignment="1" applyProtection="1">
      <alignment horizontal="center" vertical="center"/>
      <protection locked="0"/>
    </xf>
    <xf numFmtId="4" fontId="23" fillId="0" borderId="0" xfId="2" applyNumberFormat="1" applyFont="1" applyFill="1" applyAlignment="1">
      <alignment horizontal="left" vertical="center" wrapText="1"/>
    </xf>
    <xf numFmtId="0" fontId="17" fillId="0" borderId="0" xfId="2" applyFont="1" applyFill="1" applyAlignment="1">
      <alignment vertical="center"/>
    </xf>
    <xf numFmtId="4" fontId="23" fillId="2" borderId="4" xfId="2" applyNumberFormat="1" applyFont="1" applyFill="1" applyBorder="1" applyAlignment="1">
      <alignment horizontal="left" vertical="center" wrapText="1"/>
    </xf>
    <xf numFmtId="4" fontId="23" fillId="2" borderId="90" xfId="2" applyNumberFormat="1" applyFont="1" applyFill="1" applyBorder="1" applyAlignment="1">
      <alignment horizontal="center" vertical="center"/>
    </xf>
    <xf numFmtId="4" fontId="23" fillId="2" borderId="2" xfId="2" applyNumberFormat="1" applyFont="1" applyFill="1" applyBorder="1" applyAlignment="1">
      <alignment horizontal="center" vertical="center"/>
    </xf>
    <xf numFmtId="4" fontId="23" fillId="2" borderId="3" xfId="2" applyNumberFormat="1" applyFont="1" applyFill="1" applyBorder="1" applyAlignment="1">
      <alignment horizontal="center" vertical="center"/>
    </xf>
    <xf numFmtId="4" fontId="23" fillId="2" borderId="5" xfId="2" applyNumberFormat="1" applyFont="1" applyFill="1" applyBorder="1" applyAlignment="1">
      <alignment horizontal="center" vertical="center"/>
    </xf>
    <xf numFmtId="4" fontId="17" fillId="0" borderId="0" xfId="2" applyNumberFormat="1" applyFont="1" applyFill="1" applyBorder="1" applyAlignment="1">
      <alignment horizontal="center" vertical="center" wrapText="1"/>
    </xf>
    <xf numFmtId="4" fontId="18" fillId="2" borderId="5" xfId="2" applyNumberFormat="1" applyFont="1" applyFill="1" applyBorder="1" applyAlignment="1">
      <alignment horizontal="center" vertical="center" wrapText="1"/>
    </xf>
    <xf numFmtId="4" fontId="17" fillId="0" borderId="57" xfId="2" applyNumberFormat="1" applyFont="1" applyFill="1" applyBorder="1" applyAlignment="1">
      <alignment vertical="center" wrapText="1"/>
    </xf>
    <xf numFmtId="4" fontId="17" fillId="0" borderId="42" xfId="2" applyNumberFormat="1" applyFont="1" applyFill="1" applyBorder="1" applyAlignment="1">
      <alignment vertical="center" wrapText="1"/>
    </xf>
    <xf numFmtId="4" fontId="17" fillId="0" borderId="91" xfId="2" applyNumberFormat="1" applyFont="1" applyFill="1" applyBorder="1" applyAlignment="1">
      <alignment vertical="center" wrapText="1"/>
    </xf>
    <xf numFmtId="4" fontId="17" fillId="0" borderId="44" xfId="2" applyNumberFormat="1" applyFont="1" applyFill="1" applyBorder="1" applyAlignment="1">
      <alignment vertical="center" wrapText="1"/>
    </xf>
    <xf numFmtId="4" fontId="17" fillId="0" borderId="101" xfId="2" applyNumberFormat="1" applyFont="1" applyFill="1" applyBorder="1" applyAlignment="1">
      <alignment vertical="center" wrapText="1"/>
    </xf>
    <xf numFmtId="4" fontId="17" fillId="0" borderId="85" xfId="2" applyNumberFormat="1" applyFont="1" applyFill="1" applyBorder="1" applyAlignment="1">
      <alignment vertical="center" wrapText="1"/>
    </xf>
    <xf numFmtId="4" fontId="17" fillId="0" borderId="92" xfId="2" applyNumberFormat="1" applyFont="1" applyFill="1" applyBorder="1" applyAlignment="1">
      <alignment vertical="center" wrapText="1"/>
    </xf>
    <xf numFmtId="4" fontId="17" fillId="0" borderId="63" xfId="2" applyNumberFormat="1" applyFont="1" applyFill="1" applyBorder="1" applyAlignment="1">
      <alignment vertical="center" wrapText="1"/>
    </xf>
    <xf numFmtId="4" fontId="20" fillId="0" borderId="91" xfId="2" applyNumberFormat="1" applyFont="1" applyFill="1" applyBorder="1" applyAlignment="1" applyProtection="1">
      <alignment vertical="center"/>
      <protection locked="0"/>
    </xf>
    <xf numFmtId="4" fontId="20" fillId="0" borderId="80" xfId="2" applyNumberFormat="1" applyFont="1" applyFill="1" applyBorder="1" applyAlignment="1" applyProtection="1">
      <alignment vertical="center"/>
      <protection locked="0"/>
    </xf>
    <xf numFmtId="4" fontId="20" fillId="0" borderId="44" xfId="2" applyNumberFormat="1" applyFont="1" applyFill="1" applyBorder="1" applyAlignment="1" applyProtection="1">
      <alignment vertical="center"/>
      <protection locked="0"/>
    </xf>
    <xf numFmtId="4" fontId="17" fillId="0" borderId="91" xfId="2" applyNumberFormat="1" applyFont="1" applyFill="1" applyBorder="1" applyAlignment="1" applyProtection="1">
      <alignment vertical="center"/>
      <protection locked="0"/>
    </xf>
    <xf numFmtId="4" fontId="17" fillId="0" borderId="80" xfId="2" applyNumberFormat="1" applyFont="1" applyFill="1" applyBorder="1" applyAlignment="1" applyProtection="1">
      <alignment vertical="center"/>
      <protection locked="0"/>
    </xf>
    <xf numFmtId="4" fontId="17" fillId="0" borderId="44" xfId="2" applyNumberFormat="1" applyFont="1" applyFill="1" applyBorder="1" applyAlignment="1" applyProtection="1">
      <alignment vertical="center"/>
      <protection locked="0"/>
    </xf>
    <xf numFmtId="4" fontId="20" fillId="0" borderId="91" xfId="2" applyNumberFormat="1" applyFont="1" applyFill="1" applyBorder="1" applyAlignment="1" applyProtection="1">
      <alignment vertical="center" wrapText="1"/>
      <protection locked="0"/>
    </xf>
    <xf numFmtId="4" fontId="20" fillId="0" borderId="80" xfId="2" applyNumberFormat="1" applyFont="1" applyFill="1" applyBorder="1" applyAlignment="1" applyProtection="1">
      <alignment vertical="center" wrapText="1"/>
      <protection locked="0"/>
    </xf>
    <xf numFmtId="4" fontId="20" fillId="0" borderId="44" xfId="2" applyNumberFormat="1" applyFont="1" applyFill="1" applyBorder="1" applyAlignment="1" applyProtection="1">
      <alignment vertical="center" wrapText="1"/>
      <protection locked="0"/>
    </xf>
    <xf numFmtId="4" fontId="20" fillId="0" borderId="5" xfId="2" applyNumberFormat="1" applyFont="1" applyBorder="1" applyAlignment="1">
      <alignment horizontal="right" vertical="center"/>
    </xf>
    <xf numFmtId="4" fontId="20" fillId="0" borderId="90" xfId="2" applyNumberFormat="1" applyFont="1" applyBorder="1" applyAlignment="1">
      <alignment horizontal="right" vertical="center"/>
    </xf>
    <xf numFmtId="4" fontId="20" fillId="0" borderId="2" xfId="2" applyNumberFormat="1" applyFont="1" applyBorder="1" applyAlignment="1">
      <alignment horizontal="right" vertical="center"/>
    </xf>
    <xf numFmtId="4" fontId="23" fillId="0" borderId="0" xfId="2" applyNumberFormat="1" applyFont="1" applyFill="1" applyAlignment="1" applyProtection="1">
      <alignment horizontal="left" vertical="center"/>
      <protection locked="0"/>
    </xf>
    <xf numFmtId="4" fontId="18" fillId="0" borderId="4" xfId="2" applyNumberFormat="1" applyFont="1" applyFill="1" applyBorder="1" applyAlignment="1" applyProtection="1">
      <alignment vertical="center" wrapText="1"/>
      <protection locked="0"/>
    </xf>
    <xf numFmtId="4" fontId="18" fillId="0" borderId="5" xfId="2" applyNumberFormat="1" applyFont="1" applyFill="1" applyBorder="1" applyAlignment="1" applyProtection="1">
      <alignment vertical="center" wrapText="1"/>
      <protection locked="0"/>
    </xf>
    <xf numFmtId="4" fontId="20" fillId="0" borderId="57" xfId="2" applyNumberFormat="1" applyFont="1" applyFill="1" applyBorder="1" applyAlignment="1" applyProtection="1">
      <alignment vertical="center"/>
      <protection locked="0"/>
    </xf>
    <xf numFmtId="4" fontId="20" fillId="0" borderId="58" xfId="2" applyNumberFormat="1" applyFont="1" applyFill="1" applyBorder="1" applyAlignment="1" applyProtection="1">
      <alignment vertical="center"/>
      <protection locked="0"/>
    </xf>
    <xf numFmtId="4" fontId="20" fillId="0" borderId="42" xfId="2" applyNumberFormat="1" applyFont="1" applyFill="1" applyBorder="1" applyAlignment="1" applyProtection="1">
      <alignment vertical="center"/>
      <protection locked="0"/>
    </xf>
    <xf numFmtId="4" fontId="31" fillId="0" borderId="80" xfId="2" applyNumberFormat="1" applyFont="1" applyFill="1" applyBorder="1" applyAlignment="1" applyProtection="1">
      <alignment horizontal="left" vertical="center" indent="1"/>
      <protection locked="0"/>
    </xf>
    <xf numFmtId="4" fontId="20" fillId="0" borderId="96" xfId="2" applyNumberFormat="1" applyFont="1" applyFill="1" applyBorder="1" applyAlignment="1" applyProtection="1">
      <alignment vertical="center" wrapText="1"/>
      <protection locked="0"/>
    </xf>
    <xf numFmtId="4" fontId="20" fillId="0" borderId="103" xfId="2" applyNumberFormat="1" applyFont="1" applyFill="1" applyBorder="1" applyAlignment="1" applyProtection="1">
      <alignment vertical="center" wrapText="1"/>
      <protection locked="0"/>
    </xf>
    <xf numFmtId="4" fontId="20" fillId="0" borderId="48" xfId="2" applyNumberFormat="1" applyFont="1" applyFill="1" applyBorder="1" applyAlignment="1" applyProtection="1">
      <alignment vertical="center" wrapText="1"/>
      <protection locked="0"/>
    </xf>
    <xf numFmtId="4" fontId="18" fillId="0" borderId="3" xfId="2" applyNumberFormat="1" applyFont="1" applyBorder="1" applyAlignment="1" applyProtection="1">
      <alignment horizontal="left" vertical="center" wrapText="1"/>
      <protection locked="0"/>
    </xf>
    <xf numFmtId="4" fontId="18" fillId="0" borderId="4" xfId="2" applyNumberFormat="1" applyFont="1" applyBorder="1" applyAlignment="1" applyProtection="1">
      <alignment horizontal="left" vertical="center" wrapText="1"/>
      <protection locked="0"/>
    </xf>
    <xf numFmtId="4" fontId="18" fillId="0" borderId="5" xfId="2" applyNumberFormat="1" applyFont="1" applyBorder="1" applyAlignment="1" applyProtection="1">
      <alignment horizontal="left" vertical="center" wrapText="1"/>
      <protection locked="0"/>
    </xf>
    <xf numFmtId="4" fontId="18" fillId="0" borderId="3" xfId="2" applyNumberFormat="1" applyFont="1" applyFill="1" applyBorder="1" applyAlignment="1" applyProtection="1">
      <alignment horizontal="left" vertical="center" wrapText="1"/>
      <protection locked="0"/>
    </xf>
    <xf numFmtId="4" fontId="18" fillId="0" borderId="4" xfId="2" applyNumberFormat="1" applyFont="1" applyFill="1" applyBorder="1" applyAlignment="1" applyProtection="1">
      <alignment horizontal="left" vertical="center" wrapText="1"/>
      <protection locked="0"/>
    </xf>
    <xf numFmtId="4" fontId="18" fillId="0" borderId="5" xfId="2" applyNumberFormat="1" applyFont="1" applyFill="1" applyBorder="1" applyAlignment="1" applyProtection="1">
      <alignment horizontal="left" vertical="center" wrapText="1"/>
      <protection locked="0"/>
    </xf>
    <xf numFmtId="4" fontId="32" fillId="0" borderId="91" xfId="2" applyNumberFormat="1" applyFont="1" applyFill="1" applyBorder="1" applyAlignment="1" applyProtection="1">
      <alignment horizontal="left" vertical="center" indent="1"/>
      <protection locked="0"/>
    </xf>
    <xf numFmtId="4" fontId="32" fillId="0" borderId="80" xfId="2" applyNumberFormat="1" applyFont="1" applyFill="1" applyBorder="1" applyAlignment="1" applyProtection="1">
      <alignment horizontal="left" vertical="center" indent="1"/>
      <protection locked="0"/>
    </xf>
    <xf numFmtId="4" fontId="32" fillId="0" borderId="44" xfId="2" applyNumberFormat="1" applyFont="1" applyFill="1" applyBorder="1" applyAlignment="1" applyProtection="1">
      <alignment horizontal="left" vertical="center" indent="1"/>
      <protection locked="0"/>
    </xf>
    <xf numFmtId="4" fontId="31" fillId="0" borderId="91" xfId="2" applyNumberFormat="1" applyFont="1" applyFill="1" applyBorder="1" applyAlignment="1" applyProtection="1">
      <alignment horizontal="left" vertical="center" wrapText="1" indent="1"/>
      <protection locked="0"/>
    </xf>
    <xf numFmtId="4" fontId="31" fillId="0" borderId="80" xfId="2" applyNumberFormat="1" applyFont="1" applyFill="1" applyBorder="1" applyAlignment="1" applyProtection="1">
      <alignment horizontal="left" vertical="center" wrapText="1" indent="1"/>
      <protection locked="0"/>
    </xf>
    <xf numFmtId="4" fontId="31" fillId="0" borderId="44" xfId="2" applyNumberFormat="1" applyFont="1" applyFill="1" applyBorder="1" applyAlignment="1" applyProtection="1">
      <alignment horizontal="left" vertical="center" wrapText="1" indent="1"/>
      <protection locked="0"/>
    </xf>
    <xf numFmtId="4" fontId="31" fillId="0" borderId="92" xfId="2" applyNumberFormat="1" applyFont="1" applyFill="1" applyBorder="1" applyAlignment="1" applyProtection="1">
      <alignment horizontal="left" vertical="center" wrapText="1" indent="1"/>
      <protection locked="0"/>
    </xf>
    <xf numFmtId="4" fontId="31" fillId="0" borderId="88" xfId="2" applyNumberFormat="1" applyFont="1" applyFill="1" applyBorder="1" applyAlignment="1" applyProtection="1">
      <alignment horizontal="left" vertical="center" wrapText="1" indent="1"/>
      <protection locked="0"/>
    </xf>
    <xf numFmtId="4" fontId="31" fillId="0" borderId="63" xfId="2" applyNumberFormat="1" applyFont="1" applyFill="1" applyBorder="1" applyAlignment="1" applyProtection="1">
      <alignment horizontal="left" vertical="center" wrapText="1" indent="1"/>
      <protection locked="0"/>
    </xf>
    <xf numFmtId="4" fontId="32" fillId="0" borderId="96" xfId="2" applyNumberFormat="1" applyFont="1" applyFill="1" applyBorder="1" applyAlignment="1" applyProtection="1">
      <alignment horizontal="left" vertical="center" wrapText="1" indent="1"/>
      <protection locked="0"/>
    </xf>
    <xf numFmtId="4" fontId="32" fillId="0" borderId="103" xfId="2" applyNumberFormat="1" applyFont="1" applyFill="1" applyBorder="1" applyAlignment="1" applyProtection="1">
      <alignment horizontal="left" vertical="center" wrapText="1" indent="1"/>
      <protection locked="0"/>
    </xf>
    <xf numFmtId="4" fontId="32" fillId="0" borderId="48" xfId="2" applyNumberFormat="1" applyFont="1" applyFill="1" applyBorder="1" applyAlignment="1" applyProtection="1">
      <alignment horizontal="left" vertical="center" wrapText="1" indent="1"/>
      <protection locked="0"/>
    </xf>
    <xf numFmtId="4" fontId="23" fillId="2" borderId="3" xfId="2" applyNumberFormat="1" applyFont="1" applyFill="1" applyBorder="1" applyAlignment="1" applyProtection="1">
      <alignment vertical="center"/>
      <protection locked="0"/>
    </xf>
    <xf numFmtId="4" fontId="23" fillId="2" borderId="4" xfId="2" applyNumberFormat="1" applyFont="1" applyFill="1" applyBorder="1" applyAlignment="1" applyProtection="1">
      <alignment vertical="center"/>
      <protection locked="0"/>
    </xf>
    <xf numFmtId="4" fontId="23" fillId="2" borderId="5" xfId="2" applyNumberFormat="1" applyFont="1" applyFill="1" applyBorder="1" applyAlignment="1" applyProtection="1">
      <alignment vertical="center"/>
      <protection locked="0"/>
    </xf>
    <xf numFmtId="4" fontId="20" fillId="0" borderId="91" xfId="7" applyNumberFormat="1" applyFont="1" applyBorder="1" applyAlignment="1" applyProtection="1">
      <alignment horizontal="left" vertical="center"/>
      <protection locked="0"/>
    </xf>
    <xf numFmtId="4" fontId="20" fillId="0" borderId="80" xfId="7" applyNumberFormat="1" applyFont="1" applyBorder="1" applyAlignment="1" applyProtection="1">
      <alignment horizontal="left" vertical="center"/>
      <protection locked="0"/>
    </xf>
    <xf numFmtId="4" fontId="20" fillId="0" borderId="91" xfId="7" applyNumberFormat="1" applyFont="1" applyFill="1" applyBorder="1" applyAlignment="1" applyProtection="1">
      <alignment horizontal="left" vertical="center"/>
      <protection locked="0"/>
    </xf>
    <xf numFmtId="4" fontId="20" fillId="0" borderId="80" xfId="7" applyNumberFormat="1" applyFont="1" applyFill="1" applyBorder="1" applyAlignment="1" applyProtection="1">
      <alignment horizontal="left" vertical="center"/>
      <protection locked="0"/>
    </xf>
    <xf numFmtId="4" fontId="20" fillId="0" borderId="91" xfId="7" applyNumberFormat="1" applyFont="1" applyBorder="1" applyAlignment="1" applyProtection="1">
      <alignment horizontal="left" vertical="center" wrapText="1"/>
      <protection locked="0"/>
    </xf>
    <xf numFmtId="4" fontId="20" fillId="0" borderId="80" xfId="7" applyNumberFormat="1" applyFont="1" applyBorder="1" applyAlignment="1" applyProtection="1">
      <alignment horizontal="left" vertical="center" wrapText="1"/>
      <protection locked="0"/>
    </xf>
    <xf numFmtId="4" fontId="20" fillId="0" borderId="91" xfId="7" applyNumberFormat="1" applyFont="1" applyFill="1" applyBorder="1" applyAlignment="1" applyProtection="1">
      <alignment horizontal="left" vertical="center" wrapText="1"/>
      <protection locked="0"/>
    </xf>
    <xf numFmtId="4" fontId="20" fillId="0" borderId="80" xfId="7" applyNumberFormat="1" applyFont="1" applyFill="1" applyBorder="1" applyAlignment="1" applyProtection="1">
      <alignment horizontal="left" vertical="center" wrapText="1"/>
      <protection locked="0"/>
    </xf>
    <xf numFmtId="4" fontId="17" fillId="0" borderId="91" xfId="7" applyNumberFormat="1" applyFont="1" applyFill="1" applyBorder="1" applyAlignment="1" applyProtection="1">
      <alignment horizontal="left" vertical="center" wrapText="1"/>
      <protection locked="0"/>
    </xf>
    <xf numFmtId="4" fontId="17" fillId="0" borderId="80" xfId="7" applyNumberFormat="1" applyFont="1" applyFill="1" applyBorder="1" applyAlignment="1" applyProtection="1">
      <alignment horizontal="left" vertical="center" wrapText="1"/>
      <protection locked="0"/>
    </xf>
    <xf numFmtId="0" fontId="18" fillId="0" borderId="0" xfId="7" applyFont="1" applyFill="1" applyAlignment="1">
      <alignment horizontal="left" wrapText="1"/>
    </xf>
    <xf numFmtId="0" fontId="17" fillId="0" borderId="0" xfId="7" applyFont="1" applyFill="1" applyAlignment="1"/>
    <xf numFmtId="4" fontId="23" fillId="2" borderId="6" xfId="7" applyNumberFormat="1" applyFont="1" applyFill="1" applyBorder="1" applyAlignment="1" applyProtection="1">
      <alignment horizontal="center" vertical="center"/>
      <protection locked="0"/>
    </xf>
    <xf numFmtId="4" fontId="23" fillId="2" borderId="26" xfId="7" applyNumberFormat="1" applyFont="1" applyFill="1" applyBorder="1" applyAlignment="1" applyProtection="1">
      <alignment horizontal="center" vertical="center"/>
      <protection locked="0"/>
    </xf>
    <xf numFmtId="4" fontId="18" fillId="5" borderId="27" xfId="7" applyNumberFormat="1" applyFont="1" applyFill="1" applyBorder="1" applyAlignment="1" applyProtection="1">
      <alignment horizontal="center" vertical="center" wrapText="1"/>
      <protection locked="0"/>
    </xf>
    <xf numFmtId="4" fontId="18" fillId="5" borderId="30" xfId="7" applyNumberFormat="1" applyFont="1" applyFill="1" applyBorder="1" applyAlignment="1" applyProtection="1">
      <alignment horizontal="center" vertical="center" wrapText="1"/>
      <protection locked="0"/>
    </xf>
    <xf numFmtId="0" fontId="17" fillId="0" borderId="65" xfId="7" applyFont="1" applyBorder="1" applyAlignment="1">
      <alignment horizontal="center" vertical="center" wrapText="1"/>
    </xf>
    <xf numFmtId="0" fontId="21" fillId="2" borderId="90" xfId="7" applyFont="1" applyFill="1" applyBorder="1" applyAlignment="1">
      <alignment horizontal="center" vertical="center"/>
    </xf>
    <xf numFmtId="0" fontId="21" fillId="2" borderId="2" xfId="7" applyFont="1" applyFill="1" applyBorder="1" applyAlignment="1">
      <alignment horizontal="center" vertical="center"/>
    </xf>
    <xf numFmtId="4" fontId="20" fillId="0" borderId="57" xfId="7" applyNumberFormat="1" applyFont="1" applyBorder="1" applyAlignment="1" applyProtection="1">
      <alignment horizontal="left" vertical="center"/>
      <protection locked="0"/>
    </xf>
    <xf numFmtId="4" fontId="20" fillId="0" borderId="58" xfId="7" applyNumberFormat="1" applyFont="1" applyBorder="1" applyAlignment="1" applyProtection="1">
      <alignment horizontal="left" vertical="center"/>
      <protection locked="0"/>
    </xf>
    <xf numFmtId="4" fontId="32" fillId="0" borderId="57" xfId="2" applyNumberFormat="1" applyFont="1" applyFill="1" applyBorder="1" applyAlignment="1" applyProtection="1">
      <alignment vertical="center" wrapText="1"/>
      <protection locked="0"/>
    </xf>
    <xf numFmtId="4" fontId="32" fillId="0" borderId="58" xfId="2" applyNumberFormat="1" applyFont="1" applyFill="1" applyBorder="1" applyAlignment="1" applyProtection="1">
      <alignment vertical="center" wrapText="1"/>
      <protection locked="0"/>
    </xf>
    <xf numFmtId="4" fontId="32" fillId="0" borderId="42" xfId="2" applyNumberFormat="1" applyFont="1" applyFill="1" applyBorder="1" applyAlignment="1" applyProtection="1">
      <alignment vertical="center" wrapText="1"/>
      <protection locked="0"/>
    </xf>
    <xf numFmtId="4" fontId="32" fillId="0" borderId="91" xfId="2" applyNumberFormat="1" applyFont="1" applyFill="1" applyBorder="1" applyAlignment="1" applyProtection="1">
      <alignment vertical="center" wrapText="1"/>
      <protection locked="0"/>
    </xf>
    <xf numFmtId="4" fontId="32" fillId="0" borderId="80" xfId="2" applyNumberFormat="1" applyFont="1" applyFill="1" applyBorder="1" applyAlignment="1" applyProtection="1">
      <alignment vertical="center" wrapText="1"/>
      <protection locked="0"/>
    </xf>
    <xf numFmtId="4" fontId="32" fillId="0" borderId="44" xfId="2" applyNumberFormat="1" applyFont="1" applyFill="1" applyBorder="1" applyAlignment="1" applyProtection="1">
      <alignment vertical="center" wrapText="1"/>
      <protection locked="0"/>
    </xf>
    <xf numFmtId="4" fontId="32" fillId="0" borderId="96" xfId="2" applyNumberFormat="1" applyFont="1" applyFill="1" applyBorder="1" applyAlignment="1" applyProtection="1">
      <alignment vertical="center" wrapText="1"/>
      <protection locked="0"/>
    </xf>
    <xf numFmtId="4" fontId="32" fillId="0" borderId="103" xfId="2" applyNumberFormat="1" applyFont="1" applyFill="1" applyBorder="1" applyAlignment="1" applyProtection="1">
      <alignment vertical="center" wrapText="1"/>
      <protection locked="0"/>
    </xf>
    <xf numFmtId="4" fontId="32" fillId="0" borderId="48" xfId="2" applyNumberFormat="1" applyFont="1" applyFill="1" applyBorder="1" applyAlignment="1" applyProtection="1">
      <alignment vertical="center" wrapText="1"/>
      <protection locked="0"/>
    </xf>
    <xf numFmtId="4" fontId="18" fillId="0" borderId="3" xfId="2" applyNumberFormat="1" applyFont="1" applyFill="1" applyBorder="1" applyAlignment="1" applyProtection="1">
      <alignment vertical="center"/>
      <protection locked="0"/>
    </xf>
    <xf numFmtId="4" fontId="18" fillId="0" borderId="4" xfId="2" applyNumberFormat="1" applyFont="1" applyFill="1" applyBorder="1" applyAlignment="1" applyProtection="1">
      <alignment vertical="center"/>
      <protection locked="0"/>
    </xf>
    <xf numFmtId="4" fontId="18" fillId="0" borderId="5" xfId="2" applyNumberFormat="1" applyFont="1" applyFill="1" applyBorder="1" applyAlignment="1" applyProtection="1">
      <alignment vertical="center"/>
      <protection locked="0"/>
    </xf>
    <xf numFmtId="4" fontId="18" fillId="0" borderId="90" xfId="2" applyNumberFormat="1" applyFont="1" applyFill="1" applyBorder="1" applyAlignment="1" applyProtection="1">
      <alignment vertical="center"/>
      <protection locked="0"/>
    </xf>
    <xf numFmtId="4" fontId="18" fillId="0" borderId="1" xfId="2" applyNumberFormat="1" applyFont="1" applyFill="1" applyBorder="1" applyAlignment="1" applyProtection="1">
      <alignment vertical="center"/>
      <protection locked="0"/>
    </xf>
    <xf numFmtId="4" fontId="18" fillId="0" borderId="2" xfId="2" applyNumberFormat="1" applyFont="1" applyFill="1" applyBorder="1" applyAlignment="1" applyProtection="1">
      <alignment vertical="center"/>
      <protection locked="0"/>
    </xf>
    <xf numFmtId="4" fontId="20" fillId="0" borderId="96" xfId="7" applyNumberFormat="1" applyFont="1" applyFill="1" applyBorder="1" applyAlignment="1" applyProtection="1">
      <alignment horizontal="left" vertical="center"/>
      <protection locked="0"/>
    </xf>
    <xf numFmtId="4" fontId="20" fillId="0" borderId="103" xfId="7" applyNumberFormat="1" applyFont="1" applyFill="1" applyBorder="1" applyAlignment="1" applyProtection="1">
      <alignment horizontal="left" vertical="center"/>
      <protection locked="0"/>
    </xf>
    <xf numFmtId="4" fontId="23" fillId="2" borderId="3" xfId="7" applyNumberFormat="1" applyFont="1" applyFill="1" applyBorder="1" applyAlignment="1" applyProtection="1">
      <alignment horizontal="left" vertical="center"/>
      <protection locked="0"/>
    </xf>
    <xf numFmtId="4" fontId="23" fillId="2" borderId="5" xfId="7" applyNumberFormat="1" applyFont="1" applyFill="1" applyBorder="1" applyAlignment="1" applyProtection="1">
      <alignment horizontal="left" vertical="center"/>
      <protection locked="0"/>
    </xf>
    <xf numFmtId="0" fontId="18" fillId="2" borderId="3" xfId="2" applyFont="1" applyFill="1" applyBorder="1" applyAlignment="1">
      <alignment horizontal="center" vertical="center"/>
    </xf>
    <xf numFmtId="0" fontId="18" fillId="2" borderId="4" xfId="2" applyFont="1" applyFill="1" applyBorder="1" applyAlignment="1">
      <alignment horizontal="center" vertical="center"/>
    </xf>
    <xf numFmtId="0" fontId="18" fillId="2" borderId="5" xfId="2" applyFont="1" applyFill="1" applyBorder="1" applyAlignment="1">
      <alignment horizontal="center" vertical="center"/>
    </xf>
    <xf numFmtId="4" fontId="32" fillId="0" borderId="91" xfId="2" applyNumberFormat="1" applyFont="1" applyFill="1" applyBorder="1" applyAlignment="1" applyProtection="1">
      <alignment vertical="center"/>
      <protection locked="0"/>
    </xf>
    <xf numFmtId="4" fontId="32" fillId="0" borderId="80" xfId="2" applyNumberFormat="1" applyFont="1" applyFill="1" applyBorder="1" applyAlignment="1" applyProtection="1">
      <alignment vertical="center"/>
      <protection locked="0"/>
    </xf>
    <xf numFmtId="4" fontId="32" fillId="0" borderId="44" xfId="2" applyNumberFormat="1" applyFont="1" applyFill="1" applyBorder="1" applyAlignment="1" applyProtection="1">
      <alignment vertical="center"/>
      <protection locked="0"/>
    </xf>
    <xf numFmtId="4" fontId="18" fillId="2" borderId="3" xfId="2" applyNumberFormat="1" applyFont="1" applyFill="1" applyBorder="1" applyAlignment="1" applyProtection="1">
      <alignment horizontal="left" vertical="center"/>
      <protection locked="0"/>
    </xf>
    <xf numFmtId="4" fontId="18" fillId="2" borderId="4" xfId="2" applyNumberFormat="1" applyFont="1" applyFill="1" applyBorder="1" applyAlignment="1" applyProtection="1">
      <alignment horizontal="left" vertical="center"/>
      <protection locked="0"/>
    </xf>
    <xf numFmtId="4" fontId="18" fillId="2" borderId="5" xfId="2" applyNumberFormat="1" applyFont="1" applyFill="1" applyBorder="1" applyAlignment="1" applyProtection="1">
      <alignment horizontal="left" vertical="center"/>
      <protection locked="0"/>
    </xf>
    <xf numFmtId="0" fontId="16" fillId="0" borderId="0" xfId="2" applyFont="1" applyFill="1" applyAlignment="1">
      <alignment horizontal="left" wrapText="1"/>
    </xf>
    <xf numFmtId="4" fontId="32" fillId="0" borderId="57" xfId="2" applyNumberFormat="1" applyFont="1" applyFill="1" applyBorder="1" applyAlignment="1" applyProtection="1">
      <alignment vertical="center"/>
      <protection locked="0"/>
    </xf>
    <xf numFmtId="4" fontId="32" fillId="0" borderId="58" xfId="2" applyNumberFormat="1" applyFont="1" applyFill="1" applyBorder="1" applyAlignment="1" applyProtection="1">
      <alignment vertical="center"/>
      <protection locked="0"/>
    </xf>
    <xf numFmtId="4" fontId="32" fillId="0" borderId="42" xfId="2" applyNumberFormat="1" applyFont="1" applyFill="1" applyBorder="1" applyAlignment="1" applyProtection="1">
      <alignment vertical="center"/>
      <protection locked="0"/>
    </xf>
    <xf numFmtId="4" fontId="22" fillId="0" borderId="91" xfId="2" applyNumberFormat="1" applyFont="1" applyFill="1" applyBorder="1" applyAlignment="1" applyProtection="1">
      <alignment vertical="center" wrapText="1"/>
      <protection locked="0"/>
    </xf>
    <xf numFmtId="4" fontId="22" fillId="0" borderId="80" xfId="2" applyNumberFormat="1" applyFont="1" applyFill="1" applyBorder="1" applyAlignment="1" applyProtection="1">
      <alignment vertical="center" wrapText="1"/>
      <protection locked="0"/>
    </xf>
    <xf numFmtId="4" fontId="22" fillId="0" borderId="44" xfId="2" applyNumberFormat="1" applyFont="1" applyFill="1" applyBorder="1" applyAlignment="1" applyProtection="1">
      <alignment vertical="center" wrapText="1"/>
      <protection locked="0"/>
    </xf>
    <xf numFmtId="4" fontId="23" fillId="0" borderId="80" xfId="2" applyNumberFormat="1" applyFont="1" applyFill="1" applyBorder="1" applyAlignment="1" applyProtection="1">
      <alignment vertical="center"/>
      <protection locked="0"/>
    </xf>
    <xf numFmtId="4" fontId="31" fillId="0" borderId="80" xfId="2" applyNumberFormat="1" applyFont="1" applyFill="1" applyBorder="1" applyAlignment="1" applyProtection="1">
      <alignment vertical="center" wrapText="1"/>
      <protection locked="0"/>
    </xf>
    <xf numFmtId="4" fontId="31" fillId="0" borderId="91" xfId="2" applyNumberFormat="1" applyFont="1" applyFill="1" applyBorder="1" applyAlignment="1">
      <alignment vertical="center" wrapText="1"/>
    </xf>
    <xf numFmtId="4" fontId="31" fillId="0" borderId="80" xfId="2" applyNumberFormat="1" applyFont="1" applyFill="1" applyBorder="1" applyAlignment="1">
      <alignment vertical="center" wrapText="1"/>
    </xf>
    <xf numFmtId="4" fontId="31" fillId="0" borderId="44" xfId="2" applyNumberFormat="1" applyFont="1" applyFill="1" applyBorder="1" applyAlignment="1">
      <alignment vertical="center" wrapText="1"/>
    </xf>
    <xf numFmtId="4" fontId="23" fillId="0" borderId="57" xfId="2" applyNumberFormat="1" applyFont="1" applyFill="1" applyBorder="1" applyAlignment="1" applyProtection="1">
      <alignment vertical="center" wrapText="1"/>
      <protection locked="0"/>
    </xf>
    <xf numFmtId="4" fontId="23" fillId="0" borderId="58" xfId="2" applyNumberFormat="1" applyFont="1" applyFill="1" applyBorder="1" applyAlignment="1" applyProtection="1">
      <alignment vertical="center" wrapText="1"/>
      <protection locked="0"/>
    </xf>
    <xf numFmtId="4" fontId="23" fillId="0" borderId="42" xfId="2" applyNumberFormat="1" applyFont="1" applyFill="1" applyBorder="1" applyAlignment="1" applyProtection="1">
      <alignment vertical="center" wrapText="1"/>
      <protection locked="0"/>
    </xf>
    <xf numFmtId="4" fontId="23" fillId="0" borderId="80" xfId="2" applyNumberFormat="1" applyFont="1" applyFill="1" applyBorder="1" applyAlignment="1" applyProtection="1">
      <alignment vertical="center" wrapText="1"/>
      <protection locked="0"/>
    </xf>
    <xf numFmtId="4" fontId="23" fillId="0" borderId="44" xfId="2" applyNumberFormat="1" applyFont="1" applyFill="1" applyBorder="1" applyAlignment="1" applyProtection="1">
      <alignment vertical="center" wrapText="1"/>
      <protection locked="0"/>
    </xf>
    <xf numFmtId="4" fontId="32" fillId="0" borderId="28" xfId="2" applyNumberFormat="1" applyFont="1" applyFill="1" applyBorder="1" applyAlignment="1" applyProtection="1">
      <alignment vertical="center" wrapText="1"/>
      <protection locked="0"/>
    </xf>
    <xf numFmtId="4" fontId="32" fillId="0" borderId="0" xfId="2" applyNumberFormat="1" applyFont="1" applyFill="1" applyBorder="1" applyAlignment="1" applyProtection="1">
      <alignment vertical="center" wrapText="1"/>
      <protection locked="0"/>
    </xf>
    <xf numFmtId="4" fontId="32" fillId="0" borderId="29" xfId="2" applyNumberFormat="1" applyFont="1" applyFill="1" applyBorder="1" applyAlignment="1" applyProtection="1">
      <alignment vertical="center" wrapText="1"/>
      <protection locked="0"/>
    </xf>
    <xf numFmtId="4" fontId="32" fillId="0" borderId="92" xfId="2" applyNumberFormat="1" applyFont="1" applyFill="1" applyBorder="1" applyAlignment="1" applyProtection="1">
      <alignment vertical="center"/>
      <protection locked="0"/>
    </xf>
    <xf numFmtId="4" fontId="32" fillId="0" borderId="88" xfId="2" applyNumberFormat="1" applyFont="1" applyFill="1" applyBorder="1" applyAlignment="1" applyProtection="1">
      <alignment vertical="center"/>
      <protection locked="0"/>
    </xf>
    <xf numFmtId="4" fontId="32" fillId="0" borderId="63" xfId="2" applyNumberFormat="1" applyFont="1" applyFill="1" applyBorder="1" applyAlignment="1" applyProtection="1">
      <alignment vertical="center"/>
      <protection locked="0"/>
    </xf>
    <xf numFmtId="0" fontId="16" fillId="0" borderId="0" xfId="2" applyFont="1" applyFill="1" applyAlignment="1">
      <alignment horizontal="left"/>
    </xf>
    <xf numFmtId="4" fontId="18" fillId="2" borderId="3" xfId="2" applyNumberFormat="1" applyFont="1" applyFill="1" applyBorder="1" applyAlignment="1" applyProtection="1">
      <alignment horizontal="center" vertical="center"/>
      <protection locked="0"/>
    </xf>
    <xf numFmtId="4" fontId="18" fillId="2" borderId="4" xfId="2" applyNumberFormat="1" applyFont="1" applyFill="1" applyBorder="1" applyAlignment="1" applyProtection="1">
      <alignment horizontal="center" vertical="center"/>
      <protection locked="0"/>
    </xf>
    <xf numFmtId="4" fontId="18" fillId="2" borderId="5" xfId="2" applyNumberFormat="1" applyFont="1" applyFill="1" applyBorder="1" applyAlignment="1" applyProtection="1">
      <alignment horizontal="center" vertical="center"/>
      <protection locked="0"/>
    </xf>
    <xf numFmtId="4" fontId="18" fillId="0" borderId="90" xfId="2" applyNumberFormat="1" applyFont="1" applyFill="1" applyBorder="1" applyAlignment="1" applyProtection="1">
      <alignment vertical="center" wrapText="1"/>
      <protection locked="0"/>
    </xf>
    <xf numFmtId="4" fontId="18" fillId="0" borderId="1" xfId="2" applyNumberFormat="1" applyFont="1" applyFill="1" applyBorder="1" applyAlignment="1" applyProtection="1">
      <alignment vertical="center" wrapText="1"/>
      <protection locked="0"/>
    </xf>
    <xf numFmtId="4" fontId="18" fillId="0" borderId="2" xfId="2" applyNumberFormat="1" applyFont="1" applyFill="1" applyBorder="1" applyAlignment="1" applyProtection="1">
      <alignment vertical="center" wrapText="1"/>
      <protection locked="0"/>
    </xf>
    <xf numFmtId="4" fontId="31" fillId="0" borderId="96" xfId="2" applyNumberFormat="1" applyFont="1" applyFill="1" applyBorder="1" applyAlignment="1" applyProtection="1">
      <alignment vertical="center"/>
      <protection locked="0"/>
    </xf>
    <xf numFmtId="4" fontId="31" fillId="0" borderId="103" xfId="2" applyNumberFormat="1" applyFont="1" applyFill="1" applyBorder="1" applyAlignment="1" applyProtection="1">
      <alignment vertical="center"/>
      <protection locked="0"/>
    </xf>
    <xf numFmtId="4" fontId="31" fillId="0" borderId="48" xfId="2" applyNumberFormat="1" applyFont="1" applyFill="1" applyBorder="1" applyAlignment="1" applyProtection="1">
      <alignment vertical="center"/>
      <protection locked="0"/>
    </xf>
    <xf numFmtId="4" fontId="23" fillId="0" borderId="0" xfId="2" applyNumberFormat="1" applyFont="1" applyFill="1" applyAlignment="1">
      <alignment horizontal="left" vertical="center"/>
    </xf>
    <xf numFmtId="4" fontId="23" fillId="5" borderId="6" xfId="2" applyNumberFormat="1" applyFont="1" applyFill="1" applyBorder="1" applyAlignment="1">
      <alignment horizontal="center" vertical="center"/>
    </xf>
    <xf numFmtId="4" fontId="23" fillId="5" borderId="89" xfId="2" applyNumberFormat="1" applyFont="1" applyFill="1" applyBorder="1" applyAlignment="1">
      <alignment horizontal="center" vertical="center"/>
    </xf>
    <xf numFmtId="4" fontId="23" fillId="5" borderId="1" xfId="2" applyNumberFormat="1" applyFont="1" applyFill="1" applyBorder="1" applyAlignment="1">
      <alignment horizontal="center" vertical="center"/>
    </xf>
    <xf numFmtId="4" fontId="18" fillId="2" borderId="102" xfId="2" applyNumberFormat="1" applyFont="1" applyFill="1" applyBorder="1" applyAlignment="1">
      <alignment horizontal="center" vertical="center" wrapText="1"/>
    </xf>
    <xf numFmtId="4" fontId="17" fillId="2" borderId="104" xfId="2" applyNumberFormat="1" applyFont="1" applyFill="1" applyBorder="1" applyAlignment="1">
      <alignment horizontal="center" vertical="center"/>
    </xf>
    <xf numFmtId="4" fontId="17" fillId="2" borderId="94" xfId="2" applyNumberFormat="1" applyFont="1" applyFill="1" applyBorder="1" applyAlignment="1">
      <alignment horizontal="center" vertical="center"/>
    </xf>
    <xf numFmtId="4" fontId="20" fillId="0" borderId="122" xfId="2" applyNumberFormat="1" applyFont="1" applyFill="1" applyBorder="1" applyAlignment="1">
      <alignment vertical="center" wrapText="1"/>
    </xf>
    <xf numFmtId="4" fontId="20" fillId="0" borderId="42" xfId="2" applyNumberFormat="1" applyFont="1" applyFill="1" applyBorder="1" applyAlignment="1">
      <alignment vertical="center" wrapText="1"/>
    </xf>
    <xf numFmtId="4" fontId="20" fillId="0" borderId="79" xfId="2" applyNumberFormat="1" applyFont="1" applyFill="1" applyBorder="1" applyAlignment="1">
      <alignment vertical="center" wrapText="1"/>
    </xf>
    <xf numFmtId="4" fontId="20" fillId="0" borderId="44" xfId="2" applyNumberFormat="1" applyFont="1" applyFill="1" applyBorder="1" applyAlignment="1">
      <alignment vertical="center" wrapText="1"/>
    </xf>
    <xf numFmtId="4" fontId="32" fillId="0" borderId="96" xfId="2" applyNumberFormat="1" applyFont="1" applyFill="1" applyBorder="1" applyAlignment="1" applyProtection="1">
      <alignment vertical="center"/>
      <protection locked="0"/>
    </xf>
    <xf numFmtId="4" fontId="32" fillId="0" borderId="103" xfId="2" applyNumberFormat="1" applyFont="1" applyFill="1" applyBorder="1" applyAlignment="1" applyProtection="1">
      <alignment vertical="center"/>
      <protection locked="0"/>
    </xf>
    <xf numFmtId="4" fontId="32" fillId="0" borderId="48" xfId="2" applyNumberFormat="1" applyFont="1" applyFill="1" applyBorder="1" applyAlignment="1" applyProtection="1">
      <alignment vertical="center"/>
      <protection locked="0"/>
    </xf>
    <xf numFmtId="4" fontId="20" fillId="0" borderId="3" xfId="2" applyNumberFormat="1" applyFont="1" applyBorder="1" applyAlignment="1">
      <alignment vertical="center" wrapText="1"/>
    </xf>
    <xf numFmtId="4" fontId="20" fillId="0" borderId="5" xfId="2" applyNumberFormat="1" applyFont="1" applyBorder="1" applyAlignment="1">
      <alignment vertical="center" wrapText="1"/>
    </xf>
    <xf numFmtId="14" fontId="21" fillId="0" borderId="0" xfId="2" applyNumberFormat="1" applyFont="1" applyBorder="1" applyAlignment="1">
      <alignment horizontal="center" wrapText="1"/>
    </xf>
    <xf numFmtId="0" fontId="21" fillId="0" borderId="0" xfId="2" applyFont="1" applyBorder="1" applyAlignment="1">
      <alignment horizontal="center" wrapText="1"/>
    </xf>
    <xf numFmtId="0" fontId="21" fillId="0" borderId="0" xfId="2" applyFont="1" applyAlignment="1">
      <alignment horizontal="center" wrapText="1"/>
    </xf>
    <xf numFmtId="0" fontId="21" fillId="0" borderId="0" xfId="2" applyFont="1" applyAlignment="1"/>
    <xf numFmtId="4" fontId="20" fillId="0" borderId="79" xfId="2" applyNumberFormat="1" applyFont="1" applyFill="1" applyBorder="1" applyAlignment="1">
      <alignment horizontal="left" vertical="center" wrapText="1"/>
    </xf>
    <xf numFmtId="4" fontId="20" fillId="0" borderId="44" xfId="2" applyNumberFormat="1" applyFont="1" applyFill="1" applyBorder="1" applyAlignment="1">
      <alignment horizontal="left" vertical="center" wrapText="1"/>
    </xf>
    <xf numFmtId="4" fontId="20" fillId="0" borderId="105" xfId="2" applyNumberFormat="1" applyFont="1" applyFill="1" applyBorder="1" applyAlignment="1">
      <alignment horizontal="left" vertical="center" wrapText="1"/>
    </xf>
    <xf numFmtId="4" fontId="23" fillId="5" borderId="87" xfId="2" applyNumberFormat="1" applyFont="1" applyFill="1" applyBorder="1" applyAlignment="1">
      <alignment vertical="center"/>
    </xf>
    <xf numFmtId="4" fontId="23" fillId="5" borderId="5" xfId="2" applyNumberFormat="1" applyFont="1" applyFill="1" applyBorder="1" applyAlignment="1">
      <alignment vertical="center"/>
    </xf>
    <xf numFmtId="0" fontId="17" fillId="0" borderId="0" xfId="2" applyFont="1" applyFill="1" applyAlignment="1">
      <alignment vertical="center" wrapText="1"/>
    </xf>
  </cellXfs>
  <cellStyles count="8">
    <cellStyle name="Normal 3" xfId="4"/>
    <cellStyle name="Normalny" xfId="0" builtinId="0"/>
    <cellStyle name="Normalny 2" xfId="5"/>
    <cellStyle name="Normalny 3" xfId="2"/>
    <cellStyle name="Normalny 4" xfId="6"/>
    <cellStyle name="Normalny 5" xfId="7"/>
    <cellStyle name="Normalny_dzielnice termin spr." xfId="3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Wydzia&#322;_KK.04\Sprawozdania%202016%20Wydzia&#322;%20ksi&#281;gowo&#347;ci\SF%202016\&#321;&#261;czneSF_2016_09.05.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ilans 31.12.2016"/>
      <sheetName val="RZiS 31.12.2016"/>
      <sheetName val="ZZwF 31.12.2016"/>
      <sheetName val="Aktywa BO 2016"/>
      <sheetName val="Pasywa BO 2016"/>
      <sheetName val="Aktywa BZ 2016"/>
      <sheetName val="Pasywa BZ 2016"/>
      <sheetName val="RZiS BO 2016"/>
      <sheetName val="RZiS BZ 2016"/>
      <sheetName val="ZZwF BO 2016"/>
      <sheetName val="ZZwF BZ 2016"/>
      <sheetName val="Wykaz eliminacji"/>
      <sheetName val="Info uzup bilans"/>
      <sheetName val="Info uzup RZiS"/>
      <sheetName val="Info uzup ZZwF"/>
      <sheetName val="Nota 1"/>
      <sheetName val="Nota 2"/>
      <sheetName val="Nota 3"/>
      <sheetName val="Nota 4"/>
      <sheetName val="Nota 5"/>
      <sheetName val="Nota 6"/>
      <sheetName val="Nota 7"/>
      <sheetName val="Nota 8"/>
      <sheetName val="Nota 9"/>
      <sheetName val="Nota 10"/>
      <sheetName val="Nota 11"/>
      <sheetName val="Nota 12"/>
      <sheetName val="Nota 13"/>
      <sheetName val="Nota 14"/>
      <sheetName val="Nota 15"/>
      <sheetName val="Nota 16"/>
      <sheetName val="Nota 17"/>
      <sheetName val="Nota 18"/>
      <sheetName val="Nota 19"/>
      <sheetName val="Nota 20"/>
      <sheetName val="Nota 21"/>
      <sheetName val="Nota 22"/>
      <sheetName val="Nota 23"/>
      <sheetName val="Nota 24"/>
      <sheetName val="Nota 25"/>
      <sheetName val="Nota 26"/>
      <sheetName val="Nota 27"/>
      <sheetName val="Nota 28"/>
      <sheetName val="Nota 29"/>
      <sheetName val="Nota 30"/>
      <sheetName val="Nota 32"/>
      <sheetName val="Arkusz7"/>
    </sheetNames>
    <sheetDataSet>
      <sheetData sheetId="0">
        <row r="6">
          <cell r="C6">
            <v>122730357022.79999</v>
          </cell>
        </row>
      </sheetData>
      <sheetData sheetId="1">
        <row r="8">
          <cell r="D8">
            <v>14312647856.35</v>
          </cell>
        </row>
      </sheetData>
      <sheetData sheetId="2">
        <row r="7">
          <cell r="D7">
            <v>112761621628.82001</v>
          </cell>
        </row>
        <row r="8">
          <cell r="D8">
            <v>27316718057.380001</v>
          </cell>
        </row>
        <row r="9">
          <cell r="D9">
            <v>7997841834.0600004</v>
          </cell>
        </row>
        <row r="10">
          <cell r="D10">
            <v>13801865521.42</v>
          </cell>
        </row>
        <row r="11">
          <cell r="D11">
            <v>0</v>
          </cell>
        </row>
        <row r="12">
          <cell r="D12">
            <v>1116867814.6400001</v>
          </cell>
        </row>
        <row r="13">
          <cell r="D13">
            <v>0</v>
          </cell>
        </row>
        <row r="14">
          <cell r="D14">
            <v>21115272.949999999</v>
          </cell>
        </row>
        <row r="15">
          <cell r="D15">
            <v>14648880.23</v>
          </cell>
        </row>
        <row r="16">
          <cell r="D16">
            <v>894626.04</v>
          </cell>
        </row>
        <row r="17">
          <cell r="D17">
            <v>0</v>
          </cell>
        </row>
        <row r="18">
          <cell r="D18">
            <v>4363484108.04</v>
          </cell>
        </row>
        <row r="19">
          <cell r="D19">
            <v>25888855734.050003</v>
          </cell>
        </row>
        <row r="20">
          <cell r="D20">
            <v>6139943569.3299999</v>
          </cell>
        </row>
        <row r="21">
          <cell r="D21">
            <v>14715532407.950001</v>
          </cell>
        </row>
        <row r="22">
          <cell r="D22">
            <v>5116351.2</v>
          </cell>
        </row>
        <row r="23">
          <cell r="D23">
            <v>3094923091.8800001</v>
          </cell>
        </row>
        <row r="24">
          <cell r="D24">
            <v>0</v>
          </cell>
        </row>
        <row r="25">
          <cell r="D25">
            <v>89952408.879999995</v>
          </cell>
        </row>
        <row r="26">
          <cell r="D26">
            <v>11641883.390000001</v>
          </cell>
        </row>
        <row r="27">
          <cell r="D27">
            <v>894626.04</v>
          </cell>
        </row>
        <row r="28">
          <cell r="D28">
            <v>1830851395.3800001</v>
          </cell>
        </row>
        <row r="29">
          <cell r="D29">
            <v>114189483952.15001</v>
          </cell>
        </row>
        <row r="30">
          <cell r="D30">
            <v>1977252344.5600004</v>
          </cell>
        </row>
        <row r="31">
          <cell r="D31">
            <v>9038299339.0300007</v>
          </cell>
        </row>
        <row r="32">
          <cell r="D32">
            <v>7061046994.4700003</v>
          </cell>
        </row>
        <row r="33">
          <cell r="D33">
            <v>8713074.9100000001</v>
          </cell>
        </row>
        <row r="34">
          <cell r="D34">
            <v>116158023221.8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9"/>
  <sheetViews>
    <sheetView topLeftCell="A34" workbookViewId="0">
      <selection activeCell="C53" sqref="C53:D53"/>
    </sheetView>
  </sheetViews>
  <sheetFormatPr defaultRowHeight="15"/>
  <cols>
    <col min="1" max="1" width="33.28515625" style="7" customWidth="1"/>
    <col min="2" max="2" width="21.42578125" style="7" customWidth="1"/>
    <col min="3" max="3" width="22" style="7" customWidth="1"/>
    <col min="4" max="4" width="36.140625" style="7" customWidth="1"/>
    <col min="5" max="5" width="22.28515625" style="7" customWidth="1"/>
    <col min="6" max="6" width="23.28515625" style="7" customWidth="1"/>
    <col min="7" max="7" width="13.140625" style="6" customWidth="1"/>
    <col min="8" max="8" width="21.28515625" style="6" customWidth="1"/>
    <col min="9" max="9" width="11.85546875" style="7" bestFit="1" customWidth="1"/>
    <col min="10" max="16384" width="9.140625" style="7"/>
  </cols>
  <sheetData>
    <row r="1" spans="1:9">
      <c r="A1" s="506" t="s">
        <v>416</v>
      </c>
      <c r="B1" s="508" t="s">
        <v>417</v>
      </c>
      <c r="C1" s="509"/>
      <c r="D1" s="510"/>
      <c r="E1" s="514" t="s">
        <v>578</v>
      </c>
      <c r="F1" s="515"/>
    </row>
    <row r="2" spans="1:9">
      <c r="A2" s="507"/>
      <c r="B2" s="511"/>
      <c r="C2" s="512"/>
      <c r="D2" s="513"/>
      <c r="E2" s="516"/>
      <c r="F2" s="513"/>
    </row>
    <row r="3" spans="1:9">
      <c r="A3" s="507"/>
      <c r="B3" s="511"/>
      <c r="C3" s="512"/>
      <c r="D3" s="513"/>
      <c r="E3" s="516"/>
      <c r="F3" s="513"/>
      <c r="H3" s="11"/>
    </row>
    <row r="4" spans="1:9" ht="27" customHeight="1">
      <c r="A4" s="507"/>
      <c r="B4" s="511"/>
      <c r="C4" s="512"/>
      <c r="D4" s="513"/>
      <c r="E4" s="516"/>
      <c r="F4" s="513"/>
      <c r="H4" s="11"/>
    </row>
    <row r="5" spans="1:9">
      <c r="A5" s="23" t="s">
        <v>418</v>
      </c>
      <c r="B5" s="517" t="s">
        <v>589</v>
      </c>
      <c r="C5" s="518"/>
      <c r="D5" s="519"/>
      <c r="E5" s="523"/>
      <c r="F5" s="524"/>
      <c r="H5" s="11"/>
    </row>
    <row r="6" spans="1:9">
      <c r="A6" s="24" t="s">
        <v>498</v>
      </c>
      <c r="B6" s="520"/>
      <c r="C6" s="521"/>
      <c r="D6" s="522"/>
      <c r="E6" s="525"/>
      <c r="F6" s="526"/>
      <c r="H6" s="11"/>
    </row>
    <row r="7" spans="1:9" ht="22.5" customHeight="1">
      <c r="A7" s="25" t="s">
        <v>341</v>
      </c>
      <c r="B7" s="25" t="s">
        <v>43</v>
      </c>
      <c r="C7" s="25" t="s">
        <v>44</v>
      </c>
      <c r="D7" s="25" t="s">
        <v>342</v>
      </c>
      <c r="E7" s="25" t="s">
        <v>43</v>
      </c>
      <c r="F7" s="25" t="s">
        <v>44</v>
      </c>
      <c r="H7" s="11"/>
    </row>
    <row r="8" spans="1:9" ht="17.25" customHeight="1">
      <c r="A8" s="27" t="s">
        <v>419</v>
      </c>
      <c r="B8" s="380">
        <f>SUM(B9,B10,B20,B21,B25,B26)</f>
        <v>634489525.18999994</v>
      </c>
      <c r="C8" s="380">
        <f>SUM(C9,C10,C20,C21,C25,C26)</f>
        <v>668763881.74000001</v>
      </c>
      <c r="D8" s="27" t="s">
        <v>420</v>
      </c>
      <c r="E8" s="380">
        <f>E9+E10</f>
        <v>639288460.24000001</v>
      </c>
      <c r="F8" s="380">
        <f>F9+F10</f>
        <v>654859609.30000007</v>
      </c>
      <c r="G8" s="8"/>
      <c r="H8" s="381"/>
      <c r="I8" s="9"/>
    </row>
    <row r="9" spans="1:9" ht="27" customHeight="1">
      <c r="A9" s="27" t="s">
        <v>421</v>
      </c>
      <c r="B9" s="380">
        <v>0</v>
      </c>
      <c r="C9" s="380">
        <v>0</v>
      </c>
      <c r="D9" s="27" t="s">
        <v>343</v>
      </c>
      <c r="E9" s="380">
        <v>702125822.99000001</v>
      </c>
      <c r="F9" s="380">
        <v>753859622.82000005</v>
      </c>
      <c r="G9" s="8"/>
      <c r="H9" s="381"/>
    </row>
    <row r="10" spans="1:9" ht="16.5" customHeight="1">
      <c r="A10" s="27" t="s">
        <v>422</v>
      </c>
      <c r="B10" s="380">
        <f>SUM(B11,B18,B19)</f>
        <v>614324862.1099999</v>
      </c>
      <c r="C10" s="380">
        <f>SUM(C11,C18,C19)</f>
        <v>648169677.56000006</v>
      </c>
      <c r="D10" s="27" t="s">
        <v>423</v>
      </c>
      <c r="E10" s="1">
        <f>SUM(E11:E12)</f>
        <v>-62837362.75</v>
      </c>
      <c r="F10" s="1">
        <f>SUM(F11:F12)</f>
        <v>-99000013.519999996</v>
      </c>
      <c r="G10" s="8"/>
      <c r="H10" s="381"/>
    </row>
    <row r="11" spans="1:9" ht="16.5" customHeight="1">
      <c r="A11" s="27" t="s">
        <v>344</v>
      </c>
      <c r="B11" s="380">
        <f>SUM(B12,B14,B15,B16,B17)</f>
        <v>586888098.42999995</v>
      </c>
      <c r="C11" s="380">
        <f>SUM(C12,C14,C15,C16,C17)</f>
        <v>589798964.97000003</v>
      </c>
      <c r="D11" s="28" t="s">
        <v>345</v>
      </c>
      <c r="E11" s="4">
        <v>0</v>
      </c>
      <c r="F11" s="4">
        <v>0</v>
      </c>
      <c r="G11" s="8"/>
      <c r="H11" s="381"/>
    </row>
    <row r="12" spans="1:9" ht="16.5" customHeight="1">
      <c r="A12" s="28" t="s">
        <v>424</v>
      </c>
      <c r="B12" s="379">
        <v>413316402.05000001</v>
      </c>
      <c r="C12" s="379">
        <v>414091082.37</v>
      </c>
      <c r="D12" s="28" t="s">
        <v>425</v>
      </c>
      <c r="E12" s="4">
        <v>-62837362.75</v>
      </c>
      <c r="F12" s="4">
        <v>-99000013.519999996</v>
      </c>
      <c r="G12" s="8"/>
      <c r="H12" s="381"/>
    </row>
    <row r="13" spans="1:9" ht="64.5" customHeight="1">
      <c r="A13" s="28" t="s">
        <v>426</v>
      </c>
      <c r="B13" s="379">
        <v>9433136.5099999998</v>
      </c>
      <c r="C13" s="379">
        <v>9409269.7400000002</v>
      </c>
      <c r="D13" s="27" t="s">
        <v>427</v>
      </c>
      <c r="E13" s="1">
        <v>0</v>
      </c>
      <c r="F13" s="1">
        <v>0</v>
      </c>
      <c r="G13" s="8"/>
      <c r="H13" s="381"/>
    </row>
    <row r="14" spans="1:9" ht="30">
      <c r="A14" s="28" t="s">
        <v>346</v>
      </c>
      <c r="B14" s="379">
        <v>166520189.75</v>
      </c>
      <c r="C14" s="379">
        <v>169650757.83000001</v>
      </c>
      <c r="D14" s="27" t="s">
        <v>347</v>
      </c>
      <c r="E14" s="1">
        <v>0</v>
      </c>
      <c r="F14" s="1">
        <v>0</v>
      </c>
      <c r="G14" s="8"/>
      <c r="H14" s="8"/>
    </row>
    <row r="15" spans="1:9" ht="30">
      <c r="A15" s="28" t="s">
        <v>348</v>
      </c>
      <c r="B15" s="379">
        <v>2645292.5499999998</v>
      </c>
      <c r="C15" s="379">
        <v>2408844.39</v>
      </c>
      <c r="D15" s="27" t="s">
        <v>428</v>
      </c>
      <c r="E15" s="1">
        <v>0</v>
      </c>
      <c r="F15" s="1">
        <v>0</v>
      </c>
      <c r="G15" s="8"/>
      <c r="H15" s="8"/>
    </row>
    <row r="16" spans="1:9">
      <c r="A16" s="28" t="s">
        <v>349</v>
      </c>
      <c r="B16" s="379">
        <v>0</v>
      </c>
      <c r="C16" s="379">
        <v>0</v>
      </c>
      <c r="D16" s="27" t="s">
        <v>429</v>
      </c>
      <c r="E16" s="1">
        <v>0</v>
      </c>
      <c r="F16" s="1">
        <v>0</v>
      </c>
      <c r="G16" s="8"/>
      <c r="H16" s="8"/>
    </row>
    <row r="17" spans="1:8" ht="33" customHeight="1">
      <c r="A17" s="28" t="s">
        <v>350</v>
      </c>
      <c r="B17" s="379">
        <v>4406214.08</v>
      </c>
      <c r="C17" s="379">
        <v>3648280.38</v>
      </c>
      <c r="D17" s="27" t="s">
        <v>499</v>
      </c>
      <c r="E17" s="380">
        <f>E18+E19+E30+E31</f>
        <v>23967786.489999998</v>
      </c>
      <c r="F17" s="380">
        <f>F18+F19+F30+F31</f>
        <v>24415920.98</v>
      </c>
      <c r="G17" s="8"/>
      <c r="H17" s="8"/>
    </row>
    <row r="18" spans="1:8" ht="30">
      <c r="A18" s="27" t="s">
        <v>351</v>
      </c>
      <c r="B18" s="380">
        <v>27436763.68</v>
      </c>
      <c r="C18" s="380">
        <v>58370712.590000004</v>
      </c>
      <c r="D18" s="28" t="s">
        <v>500</v>
      </c>
      <c r="E18" s="1">
        <v>0</v>
      </c>
      <c r="F18" s="1">
        <v>0</v>
      </c>
      <c r="G18" s="8"/>
      <c r="H18" s="8"/>
    </row>
    <row r="19" spans="1:8" ht="32.25" customHeight="1">
      <c r="A19" s="27" t="s">
        <v>352</v>
      </c>
      <c r="B19" s="1">
        <v>0</v>
      </c>
      <c r="C19" s="1">
        <v>0</v>
      </c>
      <c r="D19" s="27" t="s">
        <v>430</v>
      </c>
      <c r="E19" s="1">
        <f>SUM(E20:E27)</f>
        <v>14297246.189999999</v>
      </c>
      <c r="F19" s="1">
        <f>SUM(F20:F29)</f>
        <v>13626688.890000001</v>
      </c>
      <c r="G19" s="8"/>
      <c r="H19" s="8"/>
    </row>
    <row r="20" spans="1:8" ht="17.25" customHeight="1">
      <c r="A20" s="27" t="s">
        <v>353</v>
      </c>
      <c r="B20" s="1">
        <v>20164663.079999998</v>
      </c>
      <c r="C20" s="1">
        <v>20594204.18</v>
      </c>
      <c r="D20" s="28" t="s">
        <v>354</v>
      </c>
      <c r="E20" s="4">
        <v>1080177.1100000001</v>
      </c>
      <c r="F20" s="379">
        <v>711969.16</v>
      </c>
      <c r="G20" s="8"/>
      <c r="H20" s="8"/>
    </row>
    <row r="21" spans="1:8" ht="29.25" customHeight="1">
      <c r="A21" s="27" t="s">
        <v>355</v>
      </c>
      <c r="B21" s="1">
        <f>SUM(B22:B24)</f>
        <v>0</v>
      </c>
      <c r="C21" s="1">
        <f>SUM(C22:C24)</f>
        <v>0</v>
      </c>
      <c r="D21" s="28" t="s">
        <v>356</v>
      </c>
      <c r="E21" s="379">
        <v>194495.52</v>
      </c>
      <c r="F21" s="379">
        <v>590083.92000000004</v>
      </c>
      <c r="G21" s="8"/>
      <c r="H21" s="8"/>
    </row>
    <row r="22" spans="1:8" ht="30">
      <c r="A22" s="28" t="s">
        <v>357</v>
      </c>
      <c r="B22" s="4">
        <v>0</v>
      </c>
      <c r="C22" s="4">
        <v>0</v>
      </c>
      <c r="D22" s="28" t="s">
        <v>431</v>
      </c>
      <c r="E22" s="379">
        <v>794050.94</v>
      </c>
      <c r="F22" s="379">
        <v>913107.23</v>
      </c>
      <c r="G22" s="8"/>
      <c r="H22" s="8"/>
    </row>
    <row r="23" spans="1:8" ht="14.25" customHeight="1">
      <c r="A23" s="28" t="s">
        <v>358</v>
      </c>
      <c r="B23" s="4">
        <v>0</v>
      </c>
      <c r="C23" s="4">
        <v>0</v>
      </c>
      <c r="D23" s="28" t="s">
        <v>359</v>
      </c>
      <c r="E23" s="379">
        <v>1387243.91</v>
      </c>
      <c r="F23" s="379">
        <v>1568477.13</v>
      </c>
      <c r="G23" s="8"/>
      <c r="H23" s="8"/>
    </row>
    <row r="24" spans="1:8" ht="30.75" customHeight="1">
      <c r="A24" s="28" t="s">
        <v>432</v>
      </c>
      <c r="B24" s="4">
        <v>0</v>
      </c>
      <c r="C24" s="4">
        <v>0</v>
      </c>
      <c r="D24" s="28" t="s">
        <v>360</v>
      </c>
      <c r="E24" s="379">
        <v>5383391.3600000003</v>
      </c>
      <c r="F24" s="379">
        <v>5990185.6100000003</v>
      </c>
      <c r="G24" s="8"/>
      <c r="H24" s="8"/>
    </row>
    <row r="25" spans="1:8" ht="33" customHeight="1">
      <c r="A25" s="27" t="s">
        <v>433</v>
      </c>
      <c r="B25" s="2">
        <v>0</v>
      </c>
      <c r="C25" s="2">
        <v>0</v>
      </c>
      <c r="D25" s="28" t="s">
        <v>434</v>
      </c>
      <c r="E25" s="4">
        <v>5408310.1500000004</v>
      </c>
      <c r="F25" s="379">
        <v>3824862.47</v>
      </c>
      <c r="G25" s="8"/>
      <c r="H25" s="8"/>
    </row>
    <row r="26" spans="1:8" ht="47.25" customHeight="1">
      <c r="A26" s="27" t="s">
        <v>435</v>
      </c>
      <c r="B26" s="2">
        <v>0</v>
      </c>
      <c r="C26" s="2">
        <v>0</v>
      </c>
      <c r="D26" s="28" t="s">
        <v>436</v>
      </c>
      <c r="E26" s="4">
        <f>36318.2+13259</f>
        <v>49577.2</v>
      </c>
      <c r="F26" s="379">
        <f>27471.21+532.16</f>
        <v>28003.37</v>
      </c>
      <c r="G26" s="8"/>
      <c r="H26" s="8"/>
    </row>
    <row r="27" spans="1:8">
      <c r="A27" s="27" t="s">
        <v>437</v>
      </c>
      <c r="B27" s="1">
        <f>B33+B39+B47</f>
        <v>28766721.539999999</v>
      </c>
      <c r="C27" s="1">
        <f>C28+C33+C39+C47</f>
        <v>10511648.539999999</v>
      </c>
      <c r="D27" s="28" t="s">
        <v>438</v>
      </c>
      <c r="E27" s="4">
        <f>SUM(E28:E29)</f>
        <v>0</v>
      </c>
      <c r="F27" s="4">
        <f>SUM(F28:F29)</f>
        <v>0</v>
      </c>
      <c r="G27" s="8"/>
      <c r="H27" s="8"/>
    </row>
    <row r="28" spans="1:8" ht="30">
      <c r="A28" s="27" t="s">
        <v>361</v>
      </c>
      <c r="B28" s="1">
        <v>0</v>
      </c>
      <c r="C28" s="1">
        <v>0</v>
      </c>
      <c r="D28" s="28" t="s">
        <v>439</v>
      </c>
      <c r="E28" s="4">
        <v>0</v>
      </c>
      <c r="F28" s="4">
        <v>0</v>
      </c>
      <c r="G28" s="8"/>
      <c r="H28" s="8"/>
    </row>
    <row r="29" spans="1:8">
      <c r="A29" s="28" t="s">
        <v>362</v>
      </c>
      <c r="B29" s="4">
        <v>0</v>
      </c>
      <c r="C29" s="4">
        <v>0</v>
      </c>
      <c r="D29" s="28" t="s">
        <v>440</v>
      </c>
      <c r="E29" s="4">
        <v>0</v>
      </c>
      <c r="F29" s="4">
        <v>0</v>
      </c>
      <c r="G29" s="8"/>
      <c r="H29" s="8"/>
    </row>
    <row r="30" spans="1:8">
      <c r="A30" s="28" t="s">
        <v>441</v>
      </c>
      <c r="B30" s="4">
        <v>0</v>
      </c>
      <c r="C30" s="4">
        <v>0</v>
      </c>
      <c r="D30" s="27" t="s">
        <v>363</v>
      </c>
      <c r="E30" s="380">
        <v>4617904.46</v>
      </c>
      <c r="F30" s="380">
        <v>5595436.5899999999</v>
      </c>
      <c r="G30" s="8"/>
      <c r="H30" s="8"/>
    </row>
    <row r="31" spans="1:8">
      <c r="A31" s="28" t="s">
        <v>364</v>
      </c>
      <c r="B31" s="4">
        <v>0</v>
      </c>
      <c r="C31" s="4">
        <v>0</v>
      </c>
      <c r="D31" s="27" t="s">
        <v>365</v>
      </c>
      <c r="E31" s="1">
        <f>E32+E33</f>
        <v>5052635.84</v>
      </c>
      <c r="F31" s="1">
        <f>F32+F33</f>
        <v>5193795.5</v>
      </c>
      <c r="G31" s="8"/>
      <c r="H31" s="8"/>
    </row>
    <row r="32" spans="1:8" ht="30">
      <c r="A32" s="28" t="s">
        <v>366</v>
      </c>
      <c r="B32" s="4">
        <v>0</v>
      </c>
      <c r="C32" s="4">
        <v>0</v>
      </c>
      <c r="D32" s="28" t="s">
        <v>442</v>
      </c>
      <c r="E32" s="4">
        <v>5052635.84</v>
      </c>
      <c r="F32" s="4">
        <v>5193795.5</v>
      </c>
      <c r="G32" s="8"/>
      <c r="H32" s="8"/>
    </row>
    <row r="33" spans="1:8" ht="30.75" customHeight="1">
      <c r="A33" s="27" t="s">
        <v>367</v>
      </c>
      <c r="B33" s="1">
        <f>SUM(B34:B38)</f>
        <v>23270640.899999999</v>
      </c>
      <c r="C33" s="1">
        <f>SUM(C34:C38)</f>
        <v>6615510.5999999996</v>
      </c>
      <c r="D33" s="28" t="s">
        <v>368</v>
      </c>
      <c r="E33" s="4">
        <v>0</v>
      </c>
      <c r="F33" s="4">
        <v>0</v>
      </c>
      <c r="G33" s="8"/>
      <c r="H33" s="8"/>
    </row>
    <row r="34" spans="1:8">
      <c r="A34" s="28" t="s">
        <v>369</v>
      </c>
      <c r="B34" s="4">
        <v>11384.53</v>
      </c>
      <c r="C34" s="4">
        <v>16801.669999999998</v>
      </c>
      <c r="D34" s="28"/>
      <c r="E34" s="4"/>
      <c r="F34" s="4"/>
      <c r="G34" s="8"/>
      <c r="H34" s="8"/>
    </row>
    <row r="35" spans="1:8">
      <c r="A35" s="28" t="s">
        <v>370</v>
      </c>
      <c r="B35" s="4">
        <v>61792.1</v>
      </c>
      <c r="C35" s="4">
        <v>265962.71999999997</v>
      </c>
      <c r="D35" s="28"/>
      <c r="E35" s="4"/>
      <c r="F35" s="4"/>
      <c r="G35" s="8"/>
      <c r="H35" s="8"/>
    </row>
    <row r="36" spans="1:8" ht="30">
      <c r="A36" s="28" t="s">
        <v>443</v>
      </c>
      <c r="B36" s="4">
        <v>0</v>
      </c>
      <c r="C36" s="4">
        <v>0</v>
      </c>
      <c r="D36" s="28"/>
      <c r="E36" s="4"/>
      <c r="F36" s="4"/>
      <c r="G36" s="8"/>
      <c r="H36" s="8"/>
    </row>
    <row r="37" spans="1:8" ht="23.25" customHeight="1">
      <c r="A37" s="28" t="s">
        <v>371</v>
      </c>
      <c r="B37" s="4">
        <v>23197464.27</v>
      </c>
      <c r="C37" s="4">
        <v>6332746.21</v>
      </c>
      <c r="D37" s="27"/>
      <c r="E37" s="4"/>
      <c r="F37" s="4"/>
      <c r="G37" s="8"/>
      <c r="H37" s="8"/>
    </row>
    <row r="38" spans="1:8" ht="45">
      <c r="A38" s="28" t="s">
        <v>444</v>
      </c>
      <c r="B38" s="4">
        <v>0</v>
      </c>
      <c r="C38" s="4">
        <v>0</v>
      </c>
      <c r="D38" s="28"/>
      <c r="E38" s="4"/>
      <c r="F38" s="4"/>
      <c r="G38" s="8"/>
      <c r="H38" s="8"/>
    </row>
    <row r="39" spans="1:8" ht="28.5" customHeight="1">
      <c r="A39" s="27" t="s">
        <v>372</v>
      </c>
      <c r="B39" s="1">
        <f>SUM(B40:B46)</f>
        <v>5491682.1800000006</v>
      </c>
      <c r="C39" s="1">
        <f>SUM(C40:C46)</f>
        <v>3890237.5300000003</v>
      </c>
      <c r="D39" s="28"/>
      <c r="E39" s="4"/>
      <c r="F39" s="4"/>
      <c r="G39" s="8"/>
      <c r="H39" s="8"/>
    </row>
    <row r="40" spans="1:8" ht="18.75" customHeight="1">
      <c r="A40" s="28" t="s">
        <v>373</v>
      </c>
      <c r="B40" s="4">
        <v>0</v>
      </c>
      <c r="C40" s="4">
        <v>0</v>
      </c>
      <c r="D40" s="28"/>
      <c r="E40" s="4"/>
      <c r="F40" s="4"/>
      <c r="G40" s="8"/>
      <c r="H40" s="8"/>
    </row>
    <row r="41" spans="1:8" ht="31.5" customHeight="1">
      <c r="A41" s="28" t="s">
        <v>445</v>
      </c>
      <c r="B41" s="4">
        <v>83372.03</v>
      </c>
      <c r="C41" s="379">
        <v>65375.06</v>
      </c>
      <c r="D41" s="28"/>
      <c r="E41" s="4"/>
      <c r="F41" s="4"/>
      <c r="G41" s="8"/>
      <c r="H41" s="8"/>
    </row>
    <row r="42" spans="1:8" ht="30">
      <c r="A42" s="28" t="s">
        <v>374</v>
      </c>
      <c r="B42" s="4">
        <v>0</v>
      </c>
      <c r="C42" s="4">
        <v>0</v>
      </c>
      <c r="D42" s="28"/>
      <c r="E42" s="4"/>
      <c r="F42" s="4"/>
      <c r="G42" s="8"/>
      <c r="H42" s="8"/>
    </row>
    <row r="43" spans="1:8" ht="18.75" customHeight="1">
      <c r="A43" s="28" t="s">
        <v>446</v>
      </c>
      <c r="B43" s="4">
        <v>5408310.1500000004</v>
      </c>
      <c r="C43" s="4">
        <v>3824862.47</v>
      </c>
      <c r="D43" s="28"/>
      <c r="E43" s="4"/>
      <c r="F43" s="4"/>
      <c r="G43" s="8"/>
      <c r="H43" s="8"/>
    </row>
    <row r="44" spans="1:8" ht="16.5" customHeight="1">
      <c r="A44" s="28" t="s">
        <v>447</v>
      </c>
      <c r="B44" s="4">
        <v>0</v>
      </c>
      <c r="C44" s="4">
        <v>0</v>
      </c>
      <c r="D44" s="28"/>
      <c r="E44" s="4"/>
      <c r="F44" s="4"/>
      <c r="G44" s="8"/>
      <c r="H44" s="8"/>
    </row>
    <row r="45" spans="1:8" ht="18.75" customHeight="1">
      <c r="A45" s="28" t="s">
        <v>448</v>
      </c>
      <c r="B45" s="4">
        <v>0</v>
      </c>
      <c r="C45" s="4">
        <v>0</v>
      </c>
      <c r="D45" s="28"/>
      <c r="E45" s="4"/>
      <c r="F45" s="4"/>
      <c r="G45" s="8"/>
      <c r="H45" s="8"/>
    </row>
    <row r="46" spans="1:8" ht="27" customHeight="1">
      <c r="A46" s="28" t="s">
        <v>375</v>
      </c>
      <c r="B46" s="4">
        <v>0</v>
      </c>
      <c r="C46" s="4">
        <v>0</v>
      </c>
      <c r="D46" s="28"/>
      <c r="E46" s="4"/>
      <c r="F46" s="4"/>
      <c r="G46" s="8"/>
      <c r="H46" s="8"/>
    </row>
    <row r="47" spans="1:8" ht="18.75" customHeight="1">
      <c r="A47" s="27" t="s">
        <v>449</v>
      </c>
      <c r="B47" s="1">
        <v>4398.46</v>
      </c>
      <c r="C47" s="1">
        <v>5900.41</v>
      </c>
      <c r="D47" s="28"/>
      <c r="E47" s="4"/>
      <c r="F47" s="4"/>
      <c r="G47" s="8"/>
      <c r="H47" s="8"/>
    </row>
    <row r="48" spans="1:8" ht="17.25" customHeight="1">
      <c r="A48" s="27" t="s">
        <v>376</v>
      </c>
      <c r="B48" s="1">
        <f>SUM(B8,B27)</f>
        <v>663256246.7299999</v>
      </c>
      <c r="C48" s="1">
        <f>SUM(C8,C27)</f>
        <v>679275530.27999997</v>
      </c>
      <c r="D48" s="27" t="s">
        <v>377</v>
      </c>
      <c r="E48" s="1">
        <f>SUM(E8,E15,E16,E17)</f>
        <v>663256246.73000002</v>
      </c>
      <c r="F48" s="1">
        <f>SUM(F8,F15,F16,F17)</f>
        <v>679275530.28000009</v>
      </c>
      <c r="G48" s="8"/>
      <c r="H48" s="381"/>
    </row>
    <row r="49" spans="1:8">
      <c r="A49" s="527"/>
      <c r="B49" s="527"/>
      <c r="C49" s="527"/>
      <c r="D49" s="527"/>
      <c r="E49" s="527"/>
      <c r="F49" s="527"/>
      <c r="H49" s="11"/>
    </row>
    <row r="50" spans="1:8">
      <c r="A50" s="29"/>
      <c r="B50" s="29"/>
      <c r="C50" s="29"/>
      <c r="D50" s="29"/>
      <c r="E50" s="29"/>
      <c r="F50" s="29"/>
      <c r="H50" s="12"/>
    </row>
    <row r="51" spans="1:8">
      <c r="A51" s="29"/>
      <c r="B51" s="29"/>
      <c r="C51" s="29"/>
      <c r="D51" s="29"/>
      <c r="E51" s="29"/>
      <c r="F51" s="29"/>
      <c r="H51" s="11"/>
    </row>
    <row r="52" spans="1:8">
      <c r="A52" s="29"/>
      <c r="B52" s="29"/>
      <c r="C52" s="29"/>
      <c r="D52" s="29"/>
      <c r="E52" s="29"/>
      <c r="F52" s="29"/>
    </row>
    <row r="53" spans="1:8">
      <c r="A53" s="29"/>
      <c r="B53" s="29"/>
      <c r="C53" s="502">
        <v>45386</v>
      </c>
      <c r="D53" s="503"/>
      <c r="E53" s="29"/>
      <c r="F53" s="29"/>
    </row>
    <row r="54" spans="1:8">
      <c r="A54" s="26" t="s">
        <v>450</v>
      </c>
      <c r="B54" s="26"/>
      <c r="C54" s="504" t="s">
        <v>339</v>
      </c>
      <c r="D54" s="505"/>
      <c r="E54" s="26"/>
      <c r="F54" s="26" t="s">
        <v>337</v>
      </c>
    </row>
    <row r="55" spans="1:8">
      <c r="A55" s="26" t="s">
        <v>338</v>
      </c>
      <c r="B55" s="3"/>
      <c r="C55" s="3"/>
      <c r="D55" s="3"/>
      <c r="E55" s="26"/>
      <c r="F55" s="26" t="s">
        <v>340</v>
      </c>
    </row>
    <row r="56" spans="1:8">
      <c r="A56" s="26"/>
      <c r="B56" s="26"/>
      <c r="C56" s="26"/>
      <c r="D56" s="3"/>
      <c r="E56" s="26"/>
      <c r="F56" s="3"/>
    </row>
    <row r="57" spans="1:8">
      <c r="A57" s="10"/>
      <c r="B57" s="10"/>
      <c r="C57" s="10"/>
      <c r="E57" s="10"/>
    </row>
    <row r="58" spans="1:8">
      <c r="A58" s="10"/>
      <c r="B58" s="10"/>
      <c r="C58" s="10"/>
      <c r="E58" s="10"/>
    </row>
    <row r="59" spans="1:8">
      <c r="F59" s="9"/>
    </row>
  </sheetData>
  <mergeCells count="8">
    <mergeCell ref="C53:D53"/>
    <mergeCell ref="C54:D54"/>
    <mergeCell ref="A1:A4"/>
    <mergeCell ref="B1:D4"/>
    <mergeCell ref="E1:F4"/>
    <mergeCell ref="B5:D6"/>
    <mergeCell ref="E5:F6"/>
    <mergeCell ref="A49:F49"/>
  </mergeCells>
  <pageMargins left="0.7" right="0.7" top="0.75" bottom="0.75" header="0.3" footer="0.3"/>
  <pageSetup paperSize="9" scale="5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7"/>
  <sheetViews>
    <sheetView topLeftCell="A13" workbookViewId="0">
      <selection activeCell="C62" sqref="C62"/>
    </sheetView>
  </sheetViews>
  <sheetFormatPr defaultRowHeight="15"/>
  <cols>
    <col min="1" max="1" width="31.28515625" style="7" customWidth="1"/>
    <col min="2" max="2" width="29.28515625" style="7" customWidth="1"/>
    <col min="3" max="3" width="29.7109375" style="7" customWidth="1"/>
    <col min="4" max="4" width="26.42578125" style="7" customWidth="1"/>
    <col min="5" max="5" width="27.5703125" style="6" customWidth="1"/>
    <col min="6" max="6" width="9.140625" style="11"/>
    <col min="7" max="7" width="18.28515625" style="7" bestFit="1" customWidth="1"/>
    <col min="8" max="9" width="14.42578125" style="7" customWidth="1"/>
    <col min="10" max="16384" width="9.140625" style="7"/>
  </cols>
  <sheetData>
    <row r="1" spans="1:9" ht="29.25" customHeight="1">
      <c r="A1" s="506" t="s">
        <v>451</v>
      </c>
      <c r="B1" s="540" t="s">
        <v>452</v>
      </c>
      <c r="C1" s="541"/>
      <c r="D1" s="536" t="s">
        <v>577</v>
      </c>
    </row>
    <row r="2" spans="1:9">
      <c r="A2" s="539"/>
      <c r="B2" s="532"/>
      <c r="C2" s="533"/>
      <c r="D2" s="537"/>
    </row>
    <row r="3" spans="1:9" ht="21" customHeight="1">
      <c r="A3" s="539"/>
      <c r="B3" s="532" t="s">
        <v>453</v>
      </c>
      <c r="C3" s="533"/>
      <c r="D3" s="537"/>
    </row>
    <row r="4" spans="1:9">
      <c r="A4" s="30"/>
      <c r="B4" s="532" t="s">
        <v>590</v>
      </c>
      <c r="C4" s="533"/>
      <c r="D4" s="537"/>
    </row>
    <row r="5" spans="1:9">
      <c r="A5" s="23" t="s">
        <v>418</v>
      </c>
      <c r="B5" s="523"/>
      <c r="C5" s="524"/>
      <c r="D5" s="537"/>
    </row>
    <row r="6" spans="1:9">
      <c r="A6" s="24" t="s">
        <v>501</v>
      </c>
      <c r="B6" s="525"/>
      <c r="C6" s="526"/>
      <c r="D6" s="538"/>
    </row>
    <row r="7" spans="1:9" ht="33.75" customHeight="1">
      <c r="A7" s="534"/>
      <c r="B7" s="535"/>
      <c r="C7" s="25" t="s">
        <v>454</v>
      </c>
      <c r="D7" s="25" t="s">
        <v>455</v>
      </c>
      <c r="E7" s="7"/>
    </row>
    <row r="8" spans="1:9">
      <c r="A8" s="528" t="s">
        <v>378</v>
      </c>
      <c r="B8" s="529"/>
      <c r="C8" s="1">
        <f>C9+C10+C11+C12+C13+C14</f>
        <v>14446794.439999999</v>
      </c>
      <c r="D8" s="1">
        <f>D9+D10+D11+D12+D13+D14</f>
        <v>25318138.5</v>
      </c>
      <c r="E8" s="9"/>
      <c r="F8" s="12"/>
      <c r="G8" s="13"/>
      <c r="H8" s="13"/>
      <c r="I8" s="13"/>
    </row>
    <row r="9" spans="1:9">
      <c r="A9" s="530" t="s">
        <v>456</v>
      </c>
      <c r="B9" s="531"/>
      <c r="C9" s="4">
        <v>8371884.5499999998</v>
      </c>
      <c r="D9" s="4">
        <v>13042548.76</v>
      </c>
      <c r="E9" s="9"/>
      <c r="F9" s="12"/>
      <c r="G9" s="14"/>
      <c r="H9" s="14"/>
      <c r="I9" s="14"/>
    </row>
    <row r="10" spans="1:9" ht="33.75" customHeight="1">
      <c r="A10" s="530" t="s">
        <v>457</v>
      </c>
      <c r="B10" s="531"/>
      <c r="C10" s="379">
        <v>-2742.41</v>
      </c>
      <c r="D10" s="379">
        <v>1501.95</v>
      </c>
      <c r="E10" s="9"/>
      <c r="F10" s="12"/>
      <c r="G10" s="14"/>
      <c r="H10" s="14"/>
      <c r="I10" s="14"/>
    </row>
    <row r="11" spans="1:9">
      <c r="A11" s="530" t="s">
        <v>458</v>
      </c>
      <c r="B11" s="531"/>
      <c r="C11" s="4">
        <v>0</v>
      </c>
      <c r="D11" s="4">
        <v>0</v>
      </c>
      <c r="E11" s="9"/>
      <c r="F11" s="12"/>
      <c r="G11" s="15"/>
      <c r="H11" s="15"/>
      <c r="I11" s="15"/>
    </row>
    <row r="12" spans="1:9">
      <c r="A12" s="530" t="s">
        <v>459</v>
      </c>
      <c r="B12" s="531"/>
      <c r="C12" s="4">
        <v>0</v>
      </c>
      <c r="D12" s="4">
        <v>0</v>
      </c>
      <c r="E12" s="9"/>
      <c r="F12" s="12"/>
      <c r="G12" s="14"/>
      <c r="H12" s="14"/>
      <c r="I12" s="14"/>
    </row>
    <row r="13" spans="1:9">
      <c r="A13" s="530" t="s">
        <v>460</v>
      </c>
      <c r="B13" s="531"/>
      <c r="C13" s="4">
        <v>0</v>
      </c>
      <c r="D13" s="4">
        <v>0</v>
      </c>
      <c r="E13" s="9"/>
      <c r="F13" s="12"/>
      <c r="G13" s="14"/>
      <c r="H13" s="14"/>
      <c r="I13" s="14"/>
    </row>
    <row r="14" spans="1:9">
      <c r="A14" s="530" t="s">
        <v>461</v>
      </c>
      <c r="B14" s="531"/>
      <c r="C14" s="4">
        <v>6077652.2999999998</v>
      </c>
      <c r="D14" s="4">
        <v>12274087.789999999</v>
      </c>
      <c r="E14" s="9"/>
      <c r="F14" s="12"/>
      <c r="G14" s="14"/>
      <c r="H14" s="14"/>
      <c r="I14" s="14"/>
    </row>
    <row r="15" spans="1:9">
      <c r="A15" s="528" t="s">
        <v>462</v>
      </c>
      <c r="B15" s="529"/>
      <c r="C15" s="1">
        <f>SUM(C16:C25)</f>
        <v>164114904.18000001</v>
      </c>
      <c r="D15" s="1">
        <f>SUM(D16:D25)</f>
        <v>106581945.93999998</v>
      </c>
      <c r="E15" s="9"/>
      <c r="F15" s="12"/>
      <c r="G15" s="13"/>
      <c r="H15" s="13"/>
      <c r="I15" s="13"/>
    </row>
    <row r="16" spans="1:9">
      <c r="A16" s="530" t="s">
        <v>379</v>
      </c>
      <c r="B16" s="531"/>
      <c r="C16" s="378">
        <v>11541959.449999999</v>
      </c>
      <c r="D16" s="378">
        <v>11141920.189999999</v>
      </c>
      <c r="E16" s="9"/>
      <c r="F16" s="12"/>
      <c r="G16" s="14"/>
      <c r="H16" s="14"/>
      <c r="I16" s="14"/>
    </row>
    <row r="17" spans="1:9">
      <c r="A17" s="530" t="s">
        <v>463</v>
      </c>
      <c r="B17" s="531"/>
      <c r="C17" s="378">
        <v>2897056.61</v>
      </c>
      <c r="D17" s="378">
        <v>3695599.56</v>
      </c>
      <c r="E17" s="9"/>
      <c r="F17" s="12"/>
      <c r="G17" s="14"/>
      <c r="H17" s="14"/>
      <c r="I17" s="14"/>
    </row>
    <row r="18" spans="1:9">
      <c r="A18" s="530" t="s">
        <v>380</v>
      </c>
      <c r="B18" s="531"/>
      <c r="C18" s="378">
        <v>22673554.02</v>
      </c>
      <c r="D18" s="378">
        <v>25641466.329999998</v>
      </c>
      <c r="E18" s="9"/>
      <c r="F18" s="12"/>
      <c r="G18" s="14"/>
      <c r="H18" s="14"/>
      <c r="I18" s="14"/>
    </row>
    <row r="19" spans="1:9">
      <c r="A19" s="530" t="s">
        <v>381</v>
      </c>
      <c r="B19" s="531"/>
      <c r="C19" s="378">
        <v>129572.26</v>
      </c>
      <c r="D19" s="378">
        <v>156076.43</v>
      </c>
      <c r="E19" s="9"/>
      <c r="F19" s="12"/>
      <c r="G19" s="14"/>
      <c r="H19" s="14"/>
      <c r="I19" s="14"/>
    </row>
    <row r="20" spans="1:9">
      <c r="A20" s="530" t="s">
        <v>382</v>
      </c>
      <c r="B20" s="531"/>
      <c r="C20" s="378">
        <v>27453455.379999999</v>
      </c>
      <c r="D20" s="378">
        <v>31756857.25</v>
      </c>
      <c r="E20" s="9"/>
      <c r="F20" s="12"/>
      <c r="G20" s="14"/>
      <c r="H20" s="14"/>
      <c r="I20" s="14"/>
    </row>
    <row r="21" spans="1:9">
      <c r="A21" s="530" t="s">
        <v>464</v>
      </c>
      <c r="B21" s="531"/>
      <c r="C21" s="378">
        <v>5057462.7699999996</v>
      </c>
      <c r="D21" s="378">
        <v>5909327.2999999998</v>
      </c>
      <c r="E21" s="9"/>
      <c r="F21" s="12"/>
      <c r="G21" s="14"/>
      <c r="H21" s="14"/>
      <c r="I21" s="14"/>
    </row>
    <row r="22" spans="1:9">
      <c r="A22" s="530" t="s">
        <v>383</v>
      </c>
      <c r="B22" s="531"/>
      <c r="C22" s="378">
        <v>2403535.88</v>
      </c>
      <c r="D22" s="378">
        <v>1228141.8600000001</v>
      </c>
      <c r="E22" s="9"/>
      <c r="F22" s="12"/>
      <c r="G22" s="14"/>
      <c r="H22" s="14"/>
      <c r="I22" s="14"/>
    </row>
    <row r="23" spans="1:9">
      <c r="A23" s="530" t="s">
        <v>465</v>
      </c>
      <c r="B23" s="531"/>
      <c r="C23" s="378">
        <v>0</v>
      </c>
      <c r="D23" s="378">
        <v>0</v>
      </c>
      <c r="E23" s="9"/>
      <c r="F23" s="12"/>
      <c r="G23" s="14"/>
      <c r="H23" s="14"/>
      <c r="I23" s="14"/>
    </row>
    <row r="24" spans="1:9">
      <c r="A24" s="530" t="s">
        <v>466</v>
      </c>
      <c r="B24" s="531"/>
      <c r="C24" s="378">
        <v>91958307.810000002</v>
      </c>
      <c r="D24" s="378">
        <v>27052557.02</v>
      </c>
      <c r="E24" s="9"/>
      <c r="F24" s="12"/>
      <c r="G24" s="14"/>
      <c r="H24" s="14"/>
      <c r="I24" s="14"/>
    </row>
    <row r="25" spans="1:9">
      <c r="A25" s="530" t="s">
        <v>384</v>
      </c>
      <c r="B25" s="531"/>
      <c r="C25" s="378">
        <v>0</v>
      </c>
      <c r="D25" s="378">
        <v>0</v>
      </c>
      <c r="E25" s="9"/>
      <c r="F25" s="12"/>
      <c r="G25" s="14"/>
      <c r="H25" s="14"/>
      <c r="I25" s="14"/>
    </row>
    <row r="26" spans="1:9">
      <c r="A26" s="528" t="s">
        <v>467</v>
      </c>
      <c r="B26" s="529"/>
      <c r="C26" s="1">
        <f>SUM(C8-C15)</f>
        <v>-149668109.74000001</v>
      </c>
      <c r="D26" s="380">
        <f>SUM(D8-D15)</f>
        <v>-81263807.439999983</v>
      </c>
      <c r="E26" s="9"/>
      <c r="F26" s="12"/>
      <c r="G26" s="13"/>
      <c r="H26" s="13"/>
      <c r="I26" s="13"/>
    </row>
    <row r="27" spans="1:9">
      <c r="A27" s="528" t="s">
        <v>385</v>
      </c>
      <c r="B27" s="529"/>
      <c r="C27" s="1">
        <f>SUM(C28:C30)</f>
        <v>94491562.950000003</v>
      </c>
      <c r="D27" s="380">
        <f>SUM(D28:D30)</f>
        <v>4869207.67</v>
      </c>
      <c r="E27" s="9"/>
      <c r="F27" s="12"/>
      <c r="G27" s="13"/>
      <c r="H27" s="13"/>
      <c r="I27" s="13"/>
    </row>
    <row r="28" spans="1:9">
      <c r="A28" s="530" t="s">
        <v>386</v>
      </c>
      <c r="B28" s="531"/>
      <c r="C28" s="4">
        <v>69914764.859999999</v>
      </c>
      <c r="D28" s="379">
        <v>2327102.42</v>
      </c>
      <c r="E28" s="9"/>
      <c r="F28" s="12"/>
      <c r="G28" s="14"/>
      <c r="H28" s="14"/>
      <c r="I28" s="14"/>
    </row>
    <row r="29" spans="1:9">
      <c r="A29" s="530" t="s">
        <v>387</v>
      </c>
      <c r="B29" s="531"/>
      <c r="C29" s="4">
        <v>0</v>
      </c>
      <c r="D29" s="379">
        <v>0</v>
      </c>
      <c r="E29" s="9"/>
      <c r="F29" s="12"/>
      <c r="G29" s="15"/>
      <c r="H29" s="15"/>
      <c r="I29" s="15"/>
    </row>
    <row r="30" spans="1:9">
      <c r="A30" s="530" t="s">
        <v>388</v>
      </c>
      <c r="B30" s="531"/>
      <c r="C30" s="4">
        <v>24576798.09</v>
      </c>
      <c r="D30" s="379">
        <v>2542105.25</v>
      </c>
      <c r="E30" s="9"/>
      <c r="F30" s="12"/>
      <c r="G30" s="14"/>
      <c r="H30" s="14"/>
      <c r="I30" s="14"/>
    </row>
    <row r="31" spans="1:9">
      <c r="A31" s="528" t="s">
        <v>389</v>
      </c>
      <c r="B31" s="529"/>
      <c r="C31" s="1">
        <f>SUM(C32:C33)</f>
        <v>8132504.5099999998</v>
      </c>
      <c r="D31" s="380">
        <f>SUM(D32:D33)</f>
        <v>23002410.18</v>
      </c>
      <c r="E31" s="9"/>
      <c r="F31" s="12"/>
      <c r="G31" s="13"/>
      <c r="H31" s="13"/>
      <c r="I31" s="13"/>
    </row>
    <row r="32" spans="1:9" ht="45" customHeight="1">
      <c r="A32" s="530" t="s">
        <v>468</v>
      </c>
      <c r="B32" s="531"/>
      <c r="C32" s="5">
        <v>0</v>
      </c>
      <c r="D32" s="399">
        <v>0</v>
      </c>
      <c r="E32" s="9"/>
      <c r="F32" s="12"/>
      <c r="G32" s="14"/>
      <c r="H32" s="14"/>
      <c r="I32" s="14"/>
    </row>
    <row r="33" spans="1:9">
      <c r="A33" s="530" t="s">
        <v>390</v>
      </c>
      <c r="B33" s="531"/>
      <c r="C33" s="4">
        <v>8132504.5099999998</v>
      </c>
      <c r="D33" s="379">
        <v>23002410.18</v>
      </c>
      <c r="E33" s="16"/>
      <c r="F33" s="12"/>
      <c r="G33" s="14"/>
      <c r="H33" s="14"/>
      <c r="I33" s="14"/>
    </row>
    <row r="34" spans="1:9">
      <c r="A34" s="528" t="s">
        <v>469</v>
      </c>
      <c r="B34" s="529"/>
      <c r="C34" s="1">
        <f>SUM(C26+C27-C31)</f>
        <v>-63309051.300000004</v>
      </c>
      <c r="D34" s="380">
        <f>SUM(D26+D27-D31)</f>
        <v>-99397009.949999988</v>
      </c>
      <c r="E34" s="16"/>
      <c r="F34" s="12"/>
      <c r="G34" s="13"/>
      <c r="H34" s="13"/>
      <c r="I34" s="13"/>
    </row>
    <row r="35" spans="1:9">
      <c r="A35" s="528" t="s">
        <v>391</v>
      </c>
      <c r="B35" s="529"/>
      <c r="C35" s="1">
        <f>SUM(C36:C38)</f>
        <v>7242733.8000000007</v>
      </c>
      <c r="D35" s="380">
        <f>SUM(D36:D38)</f>
        <v>9118153.3100000005</v>
      </c>
      <c r="E35" s="16"/>
      <c r="F35" s="12"/>
      <c r="G35" s="13"/>
      <c r="H35" s="13"/>
      <c r="I35" s="13"/>
    </row>
    <row r="36" spans="1:9">
      <c r="A36" s="530" t="s">
        <v>392</v>
      </c>
      <c r="B36" s="531"/>
      <c r="C36" s="4">
        <v>0</v>
      </c>
      <c r="D36" s="379">
        <v>0</v>
      </c>
      <c r="E36" s="16"/>
      <c r="F36" s="12"/>
      <c r="G36" s="14"/>
      <c r="H36" s="14"/>
      <c r="I36" s="14"/>
    </row>
    <row r="37" spans="1:9">
      <c r="A37" s="530" t="s">
        <v>393</v>
      </c>
      <c r="B37" s="531"/>
      <c r="C37" s="4">
        <v>7155494.4400000004</v>
      </c>
      <c r="D37" s="379">
        <v>9118153.3100000005</v>
      </c>
      <c r="E37" s="9"/>
      <c r="F37" s="12"/>
      <c r="G37" s="14"/>
      <c r="H37" s="14"/>
      <c r="I37" s="14"/>
    </row>
    <row r="38" spans="1:9">
      <c r="A38" s="530" t="s">
        <v>470</v>
      </c>
      <c r="B38" s="531"/>
      <c r="C38" s="4">
        <v>87239.360000000001</v>
      </c>
      <c r="D38" s="379">
        <v>0</v>
      </c>
      <c r="E38" s="16"/>
      <c r="F38" s="12"/>
      <c r="G38" s="14"/>
      <c r="H38" s="14"/>
      <c r="I38" s="14"/>
    </row>
    <row r="39" spans="1:9">
      <c r="A39" s="528" t="s">
        <v>394</v>
      </c>
      <c r="B39" s="529"/>
      <c r="C39" s="1">
        <f>SUM(C40:C41)</f>
        <v>6771045.25</v>
      </c>
      <c r="D39" s="380">
        <f>SUM(D40:D41)</f>
        <v>8721156.8800000008</v>
      </c>
      <c r="E39" s="16"/>
      <c r="F39" s="12"/>
      <c r="G39" s="13"/>
      <c r="H39" s="13"/>
      <c r="I39" s="13"/>
    </row>
    <row r="40" spans="1:9">
      <c r="A40" s="530" t="s">
        <v>395</v>
      </c>
      <c r="B40" s="531"/>
      <c r="C40" s="4">
        <v>1072.49</v>
      </c>
      <c r="D40" s="379">
        <v>4366</v>
      </c>
      <c r="E40" s="16"/>
      <c r="F40" s="12"/>
      <c r="G40" s="14"/>
      <c r="H40" s="14"/>
      <c r="I40" s="14"/>
    </row>
    <row r="41" spans="1:9">
      <c r="A41" s="530" t="s">
        <v>396</v>
      </c>
      <c r="B41" s="531"/>
      <c r="C41" s="4">
        <v>6769972.7599999998</v>
      </c>
      <c r="D41" s="379">
        <v>8716790.8800000008</v>
      </c>
      <c r="E41" s="16"/>
      <c r="F41" s="12"/>
      <c r="G41" s="14"/>
      <c r="H41" s="14"/>
      <c r="I41" s="14"/>
    </row>
    <row r="42" spans="1:9" hidden="1">
      <c r="A42" s="528" t="s">
        <v>471</v>
      </c>
      <c r="B42" s="529"/>
      <c r="C42" s="1">
        <f>SUM(C34+C35-C39)</f>
        <v>-62837362.75</v>
      </c>
      <c r="D42" s="380">
        <f>SUM(D34+D35-D39)</f>
        <v>-99000013.519999981</v>
      </c>
      <c r="E42" s="16"/>
      <c r="F42" s="12"/>
      <c r="G42" s="13"/>
      <c r="H42" s="13"/>
      <c r="I42" s="13"/>
    </row>
    <row r="43" spans="1:9" hidden="1">
      <c r="A43" s="528" t="s">
        <v>472</v>
      </c>
      <c r="B43" s="529"/>
      <c r="C43" s="1">
        <v>0</v>
      </c>
      <c r="D43" s="380">
        <v>0</v>
      </c>
      <c r="E43" s="16"/>
      <c r="F43" s="12"/>
      <c r="G43" s="17"/>
      <c r="H43" s="17"/>
      <c r="I43" s="17"/>
    </row>
    <row r="44" spans="1:9" hidden="1">
      <c r="A44" s="530" t="s">
        <v>473</v>
      </c>
      <c r="B44" s="531"/>
      <c r="C44" s="2">
        <v>0</v>
      </c>
      <c r="D44" s="400">
        <v>0</v>
      </c>
      <c r="E44" s="16"/>
      <c r="F44" s="12"/>
      <c r="G44" s="15"/>
      <c r="H44" s="15"/>
      <c r="I44" s="15"/>
    </row>
    <row r="45" spans="1:9" hidden="1">
      <c r="A45" s="530" t="s">
        <v>474</v>
      </c>
      <c r="B45" s="531"/>
      <c r="C45" s="2">
        <f>SUM(C42-C43-C44)</f>
        <v>-62837362.75</v>
      </c>
      <c r="D45" s="400">
        <f>SUM(D42-D43-D44)</f>
        <v>-99000013.519999981</v>
      </c>
      <c r="E45" s="16"/>
      <c r="F45" s="12"/>
      <c r="G45" s="15"/>
      <c r="H45" s="15"/>
      <c r="I45" s="15"/>
    </row>
    <row r="46" spans="1:9">
      <c r="A46" s="528" t="s">
        <v>475</v>
      </c>
      <c r="B46" s="529"/>
      <c r="C46" s="31">
        <f>C34+C35-C39</f>
        <v>-62837362.75</v>
      </c>
      <c r="D46" s="401">
        <f>D34+D35-D39</f>
        <v>-99000013.519999981</v>
      </c>
      <c r="E46" s="16"/>
      <c r="F46" s="12"/>
      <c r="G46" s="13"/>
      <c r="H46" s="13"/>
      <c r="I46" s="13"/>
    </row>
    <row r="47" spans="1:9">
      <c r="A47" s="528" t="s">
        <v>397</v>
      </c>
      <c r="B47" s="529"/>
      <c r="C47" s="32">
        <v>0</v>
      </c>
      <c r="D47" s="402">
        <v>0</v>
      </c>
      <c r="E47" s="16"/>
      <c r="F47" s="12"/>
      <c r="G47" s="14"/>
      <c r="H47" s="14"/>
      <c r="I47" s="14"/>
    </row>
    <row r="48" spans="1:9" ht="34.5" customHeight="1">
      <c r="A48" s="528" t="s">
        <v>476</v>
      </c>
      <c r="B48" s="529"/>
      <c r="C48" s="32">
        <v>0</v>
      </c>
      <c r="D48" s="402">
        <v>0</v>
      </c>
      <c r="E48" s="16"/>
      <c r="F48" s="12"/>
      <c r="G48" s="15"/>
      <c r="H48" s="15"/>
      <c r="I48" s="13"/>
    </row>
    <row r="49" spans="1:9">
      <c r="A49" s="542" t="s">
        <v>477</v>
      </c>
      <c r="B49" s="543"/>
      <c r="C49" s="33">
        <f>C46-C47-C48</f>
        <v>-62837362.75</v>
      </c>
      <c r="D49" s="403">
        <f>D46-D47-D48</f>
        <v>-99000013.519999981</v>
      </c>
      <c r="E49" s="16"/>
      <c r="F49" s="12"/>
      <c r="G49" s="13"/>
      <c r="H49" s="13"/>
      <c r="I49" s="13"/>
    </row>
    <row r="50" spans="1:9">
      <c r="A50" s="544"/>
      <c r="B50" s="544"/>
      <c r="C50" s="544"/>
      <c r="D50" s="544"/>
    </row>
    <row r="51" spans="1:9">
      <c r="A51" s="545"/>
      <c r="B51" s="545"/>
      <c r="C51" s="545"/>
      <c r="D51" s="545"/>
    </row>
    <row r="52" spans="1:9">
      <c r="A52" s="26"/>
      <c r="B52" s="26"/>
      <c r="C52" s="26"/>
      <c r="D52" s="26"/>
    </row>
    <row r="53" spans="1:9">
      <c r="A53" s="26"/>
      <c r="B53" s="546">
        <v>45386</v>
      </c>
      <c r="C53" s="504"/>
      <c r="D53" s="26"/>
    </row>
    <row r="54" spans="1:9">
      <c r="A54" s="26"/>
      <c r="B54" s="504" t="s">
        <v>339</v>
      </c>
      <c r="C54" s="505"/>
      <c r="D54" s="26"/>
    </row>
    <row r="55" spans="1:9">
      <c r="A55" s="26" t="s">
        <v>478</v>
      </c>
      <c r="B55" s="26"/>
      <c r="C55" s="26"/>
      <c r="D55" s="26" t="s">
        <v>479</v>
      </c>
    </row>
    <row r="56" spans="1:9">
      <c r="A56" s="26" t="s">
        <v>338</v>
      </c>
      <c r="B56" s="26"/>
      <c r="C56" s="26"/>
      <c r="D56" s="26" t="s">
        <v>340</v>
      </c>
    </row>
    <row r="57" spans="1:9">
      <c r="A57" s="3"/>
      <c r="B57" s="3"/>
      <c r="C57" s="3"/>
      <c r="D57" s="3"/>
    </row>
  </sheetData>
  <mergeCells count="54">
    <mergeCell ref="B54:C54"/>
    <mergeCell ref="A47:B47"/>
    <mergeCell ref="A48:B48"/>
    <mergeCell ref="A49:B49"/>
    <mergeCell ref="A50:D50"/>
    <mergeCell ref="A51:D51"/>
    <mergeCell ref="B53:C53"/>
    <mergeCell ref="A46:B46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34:B34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D1:D6"/>
    <mergeCell ref="A22:B22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10:B10"/>
    <mergeCell ref="A1:A3"/>
    <mergeCell ref="B1:C1"/>
    <mergeCell ref="A8:B8"/>
    <mergeCell ref="A9:B9"/>
    <mergeCell ref="B2:C2"/>
    <mergeCell ref="B3:C3"/>
    <mergeCell ref="B4:C4"/>
    <mergeCell ref="B5:C6"/>
    <mergeCell ref="A7:B7"/>
  </mergeCells>
  <pageMargins left="0.7" right="0.7" top="0.75" bottom="0.75" header="0.3" footer="0.3"/>
  <pageSetup paperSize="9" scale="74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3"/>
  <sheetViews>
    <sheetView topLeftCell="A13" workbookViewId="0">
      <selection activeCell="F26" sqref="F26"/>
    </sheetView>
  </sheetViews>
  <sheetFormatPr defaultRowHeight="15"/>
  <cols>
    <col min="1" max="1" width="31.28515625" customWidth="1"/>
    <col min="2" max="2" width="29.85546875" customWidth="1"/>
    <col min="3" max="3" width="25.85546875" customWidth="1"/>
    <col min="4" max="4" width="26.28515625" customWidth="1"/>
    <col min="5" max="5" width="14.140625" style="18" customWidth="1"/>
    <col min="6" max="6" width="14.28515625" style="18" customWidth="1"/>
    <col min="7" max="7" width="13.7109375" style="18" customWidth="1"/>
    <col min="8" max="8" width="9.140625" style="19"/>
  </cols>
  <sheetData>
    <row r="1" spans="1:7" ht="15" customHeight="1">
      <c r="A1" s="506" t="s">
        <v>480</v>
      </c>
      <c r="B1" s="540" t="s">
        <v>481</v>
      </c>
      <c r="C1" s="541"/>
      <c r="D1" s="536" t="s">
        <v>576</v>
      </c>
    </row>
    <row r="2" spans="1:7">
      <c r="A2" s="539"/>
      <c r="B2" s="532"/>
      <c r="C2" s="533"/>
      <c r="D2" s="537"/>
    </row>
    <row r="3" spans="1:7">
      <c r="A3" s="539"/>
      <c r="B3" s="532" t="s">
        <v>591</v>
      </c>
      <c r="C3" s="533"/>
      <c r="D3" s="537"/>
    </row>
    <row r="4" spans="1:7">
      <c r="A4" s="23" t="s">
        <v>418</v>
      </c>
      <c r="B4" s="523"/>
      <c r="C4" s="524"/>
      <c r="D4" s="537"/>
    </row>
    <row r="5" spans="1:7">
      <c r="A5" s="24" t="s">
        <v>497</v>
      </c>
      <c r="B5" s="525"/>
      <c r="C5" s="526"/>
      <c r="D5" s="538"/>
    </row>
    <row r="6" spans="1:7" ht="30">
      <c r="A6" s="534"/>
      <c r="B6" s="535"/>
      <c r="C6" s="25" t="s">
        <v>454</v>
      </c>
      <c r="D6" s="396" t="s">
        <v>455</v>
      </c>
    </row>
    <row r="7" spans="1:7">
      <c r="A7" s="528" t="s">
        <v>410</v>
      </c>
      <c r="B7" s="529"/>
      <c r="C7" s="1">
        <v>832933872.45000005</v>
      </c>
      <c r="D7" s="1">
        <v>702125822.99000001</v>
      </c>
      <c r="E7" s="20"/>
      <c r="F7" s="20"/>
      <c r="G7" s="20" t="e">
        <f>#REF!-'[1]ZZwF 31.12.2016'!D7</f>
        <v>#REF!</v>
      </c>
    </row>
    <row r="8" spans="1:7">
      <c r="A8" s="528" t="s">
        <v>411</v>
      </c>
      <c r="B8" s="529"/>
      <c r="C8" s="1">
        <f>SUM(C9:C18)</f>
        <v>334394012.63</v>
      </c>
      <c r="D8" s="1">
        <f>SUM(D9:D18)</f>
        <v>360755956.92000002</v>
      </c>
      <c r="E8" s="20"/>
      <c r="F8" s="20"/>
      <c r="G8" s="20" t="e">
        <f>#REF!-'[1]ZZwF 31.12.2016'!D8</f>
        <v>#REF!</v>
      </c>
    </row>
    <row r="9" spans="1:7">
      <c r="A9" s="530" t="s">
        <v>398</v>
      </c>
      <c r="B9" s="531"/>
      <c r="C9" s="4">
        <v>0</v>
      </c>
      <c r="D9" s="397">
        <v>0</v>
      </c>
      <c r="E9" s="20"/>
      <c r="F9" s="20"/>
      <c r="G9" s="20" t="e">
        <f>#REF!-'[1]ZZwF 31.12.2016'!D9</f>
        <v>#REF!</v>
      </c>
    </row>
    <row r="10" spans="1:7">
      <c r="A10" s="530" t="s">
        <v>482</v>
      </c>
      <c r="B10" s="531"/>
      <c r="C10" s="4">
        <v>295190417.24000001</v>
      </c>
      <c r="D10" s="397">
        <v>293605274.38</v>
      </c>
      <c r="E10" s="20"/>
      <c r="F10" s="20"/>
      <c r="G10" s="20" t="e">
        <f>#REF!-'[1]ZZwF 31.12.2016'!D10</f>
        <v>#REF!</v>
      </c>
    </row>
    <row r="11" spans="1:7">
      <c r="A11" s="530" t="s">
        <v>483</v>
      </c>
      <c r="B11" s="531"/>
      <c r="C11" s="4">
        <v>0</v>
      </c>
      <c r="D11" s="397">
        <v>0</v>
      </c>
      <c r="E11" s="20"/>
      <c r="F11" s="20"/>
      <c r="G11" s="20" t="e">
        <f>#REF!-'[1]ZZwF 31.12.2016'!D11</f>
        <v>#REF!</v>
      </c>
    </row>
    <row r="12" spans="1:7">
      <c r="A12" s="530" t="s">
        <v>484</v>
      </c>
      <c r="B12" s="531"/>
      <c r="C12" s="4">
        <v>32131891.84</v>
      </c>
      <c r="D12" s="397">
        <f>43699773.45+158140.44</f>
        <v>43857913.890000001</v>
      </c>
      <c r="E12" s="20"/>
      <c r="F12" s="20"/>
      <c r="G12" s="20" t="e">
        <f>#REF!-'[1]ZZwF 31.12.2016'!D12</f>
        <v>#REF!</v>
      </c>
    </row>
    <row r="13" spans="1:7">
      <c r="A13" s="530" t="s">
        <v>399</v>
      </c>
      <c r="B13" s="531"/>
      <c r="C13" s="4">
        <v>0</v>
      </c>
      <c r="D13" s="397">
        <v>0</v>
      </c>
      <c r="E13" s="20"/>
      <c r="F13" s="20"/>
      <c r="G13" s="20" t="e">
        <f>#REF!-'[1]ZZwF 31.12.2016'!D13</f>
        <v>#REF!</v>
      </c>
    </row>
    <row r="14" spans="1:7" ht="29.25" customHeight="1">
      <c r="A14" s="530" t="s">
        <v>485</v>
      </c>
      <c r="B14" s="531"/>
      <c r="C14" s="4">
        <v>0</v>
      </c>
      <c r="D14" s="397">
        <v>52339.05</v>
      </c>
      <c r="E14" s="20"/>
      <c r="F14" s="20"/>
      <c r="G14" s="20" t="e">
        <f>#REF!-'[1]ZZwF 31.12.2016'!D14</f>
        <v>#REF!</v>
      </c>
    </row>
    <row r="15" spans="1:7" ht="27.75" customHeight="1">
      <c r="A15" s="530" t="s">
        <v>486</v>
      </c>
      <c r="B15" s="531"/>
      <c r="C15" s="4">
        <v>0</v>
      </c>
      <c r="D15" s="397">
        <v>0</v>
      </c>
      <c r="E15" s="20"/>
      <c r="F15" s="20"/>
      <c r="G15" s="20" t="e">
        <f>#REF!-'[1]ZZwF 31.12.2016'!D15</f>
        <v>#REF!</v>
      </c>
    </row>
    <row r="16" spans="1:7">
      <c r="A16" s="530" t="s">
        <v>400</v>
      </c>
      <c r="B16" s="531"/>
      <c r="C16" s="4">
        <v>0</v>
      </c>
      <c r="D16" s="397">
        <v>0</v>
      </c>
      <c r="E16" s="20"/>
      <c r="F16" s="20"/>
      <c r="G16" s="20" t="e">
        <f>#REF!-'[1]ZZwF 31.12.2016'!D16</f>
        <v>#REF!</v>
      </c>
    </row>
    <row r="17" spans="1:7">
      <c r="A17" s="530" t="s">
        <v>487</v>
      </c>
      <c r="B17" s="531"/>
      <c r="C17" s="4">
        <v>0</v>
      </c>
      <c r="D17" s="397">
        <v>0</v>
      </c>
      <c r="E17" s="20"/>
      <c r="F17" s="20"/>
      <c r="G17" s="20" t="e">
        <f>#REF!-'[1]ZZwF 31.12.2016'!D17</f>
        <v>#REF!</v>
      </c>
    </row>
    <row r="18" spans="1:7">
      <c r="A18" s="530" t="s">
        <v>401</v>
      </c>
      <c r="B18" s="531"/>
      <c r="C18" s="4">
        <v>7071703.5499999998</v>
      </c>
      <c r="D18" s="397">
        <f>23292768.65-52339.05</f>
        <v>23240429.599999998</v>
      </c>
      <c r="E18" s="20"/>
      <c r="F18" s="20"/>
      <c r="G18" s="20" t="e">
        <f>#REF!-'[1]ZZwF 31.12.2016'!D18</f>
        <v>#REF!</v>
      </c>
    </row>
    <row r="19" spans="1:7">
      <c r="A19" s="528" t="s">
        <v>488</v>
      </c>
      <c r="B19" s="529"/>
      <c r="C19" s="1">
        <f>SUM(C20:C28)</f>
        <v>465202062.09000003</v>
      </c>
      <c r="D19" s="1">
        <f>SUM(D20:D28)</f>
        <v>309022157.09000003</v>
      </c>
      <c r="E19" s="20"/>
      <c r="F19" s="20"/>
      <c r="G19" s="20" t="e">
        <f>#REF!-'[1]ZZwF 31.12.2016'!D19</f>
        <v>#REF!</v>
      </c>
    </row>
    <row r="20" spans="1:7">
      <c r="A20" s="530" t="s">
        <v>402</v>
      </c>
      <c r="B20" s="531"/>
      <c r="C20" s="4">
        <v>185567704.03999999</v>
      </c>
      <c r="D20" s="397">
        <v>62837362.75</v>
      </c>
      <c r="E20" s="20"/>
      <c r="F20" s="20"/>
      <c r="G20" s="20" t="e">
        <f>#REF!-'[1]ZZwF 31.12.2016'!D20</f>
        <v>#REF!</v>
      </c>
    </row>
    <row r="21" spans="1:7">
      <c r="A21" s="530" t="s">
        <v>489</v>
      </c>
      <c r="B21" s="531"/>
      <c r="C21" s="4">
        <v>84543181.670000002</v>
      </c>
      <c r="D21" s="397">
        <v>26544825.359999999</v>
      </c>
      <c r="E21" s="20"/>
      <c r="F21" s="20"/>
      <c r="G21" s="20" t="e">
        <f>#REF!-'[1]ZZwF 31.12.2016'!D21</f>
        <v>#REF!</v>
      </c>
    </row>
    <row r="22" spans="1:7" ht="31.5" customHeight="1">
      <c r="A22" s="530" t="s">
        <v>403</v>
      </c>
      <c r="B22" s="531"/>
      <c r="C22" s="4">
        <v>0</v>
      </c>
      <c r="D22" s="397"/>
      <c r="E22" s="20"/>
      <c r="F22" s="20"/>
      <c r="G22" s="20" t="e">
        <f>#REF!-'[1]ZZwF 31.12.2016'!D22</f>
        <v>#REF!</v>
      </c>
    </row>
    <row r="23" spans="1:7">
      <c r="A23" s="530" t="s">
        <v>404</v>
      </c>
      <c r="B23" s="531"/>
      <c r="C23" s="4">
        <v>140689822.27000001</v>
      </c>
      <c r="D23" s="397">
        <f>196561767.68+158140.44</f>
        <v>196719908.12</v>
      </c>
      <c r="E23" s="20"/>
      <c r="F23" s="20"/>
      <c r="G23" s="20" t="e">
        <f>#REF!-'[1]ZZwF 31.12.2016'!D23</f>
        <v>#REF!</v>
      </c>
    </row>
    <row r="24" spans="1:7">
      <c r="A24" s="530" t="s">
        <v>490</v>
      </c>
      <c r="B24" s="531"/>
      <c r="C24" s="4">
        <v>0</v>
      </c>
      <c r="D24" s="397"/>
      <c r="E24" s="20"/>
      <c r="F24" s="20"/>
      <c r="G24" s="20" t="e">
        <f>#REF!-'[1]ZZwF 31.12.2016'!D24</f>
        <v>#REF!</v>
      </c>
    </row>
    <row r="25" spans="1:7" ht="43.5" customHeight="1">
      <c r="A25" s="530" t="s">
        <v>491</v>
      </c>
      <c r="B25" s="531"/>
      <c r="C25" s="4">
        <v>20847090.699999999</v>
      </c>
      <c r="D25" s="397">
        <v>3762065</v>
      </c>
      <c r="E25" s="20"/>
      <c r="F25" s="20"/>
      <c r="G25" s="20" t="e">
        <f>#REF!-'[1]ZZwF 31.12.2016'!D25</f>
        <v>#REF!</v>
      </c>
    </row>
    <row r="26" spans="1:7" ht="43.5" customHeight="1">
      <c r="A26" s="530" t="s">
        <v>492</v>
      </c>
      <c r="B26" s="531"/>
      <c r="C26" s="4">
        <v>0</v>
      </c>
      <c r="D26" s="397"/>
      <c r="E26" s="20"/>
      <c r="F26" s="20"/>
      <c r="G26" s="20" t="e">
        <f>#REF!-'[1]ZZwF 31.12.2016'!D26</f>
        <v>#REF!</v>
      </c>
    </row>
    <row r="27" spans="1:7">
      <c r="A27" s="530" t="s">
        <v>493</v>
      </c>
      <c r="B27" s="531"/>
      <c r="C27" s="4">
        <v>0</v>
      </c>
      <c r="D27" s="397"/>
      <c r="E27" s="20"/>
      <c r="F27" s="20"/>
      <c r="G27" s="20" t="e">
        <f>#REF!-'[1]ZZwF 31.12.2016'!D27</f>
        <v>#REF!</v>
      </c>
    </row>
    <row r="28" spans="1:7">
      <c r="A28" s="530" t="s">
        <v>405</v>
      </c>
      <c r="B28" s="531"/>
      <c r="C28" s="4">
        <v>33554263.41</v>
      </c>
      <c r="D28" s="397">
        <v>19157995.859999999</v>
      </c>
      <c r="E28" s="20"/>
      <c r="F28" s="20"/>
      <c r="G28" s="20" t="e">
        <f>#REF!-'[1]ZZwF 31.12.2016'!D28</f>
        <v>#REF!</v>
      </c>
    </row>
    <row r="29" spans="1:7">
      <c r="A29" s="528" t="s">
        <v>406</v>
      </c>
      <c r="B29" s="529"/>
      <c r="C29" s="1">
        <f>SUM(C7+C8-C19)</f>
        <v>702125822.98999989</v>
      </c>
      <c r="D29" s="1">
        <f>SUM(D7+D8-D19)</f>
        <v>753859622.82000005</v>
      </c>
      <c r="E29" s="20"/>
      <c r="F29" s="20"/>
      <c r="G29" s="20" t="e">
        <f>#REF!-'[1]ZZwF 31.12.2016'!D29</f>
        <v>#REF!</v>
      </c>
    </row>
    <row r="30" spans="1:7">
      <c r="A30" s="528" t="s">
        <v>494</v>
      </c>
      <c r="B30" s="529"/>
      <c r="C30" s="1">
        <f>SUM(C31:C33)</f>
        <v>-62837362.75</v>
      </c>
      <c r="D30" s="1">
        <f>SUM(D31:D33)</f>
        <v>-99000013.519999996</v>
      </c>
      <c r="E30" s="20"/>
      <c r="F30" s="20"/>
      <c r="G30" s="20" t="e">
        <f>#REF!-'[1]ZZwF 31.12.2016'!D30</f>
        <v>#REF!</v>
      </c>
    </row>
    <row r="31" spans="1:7">
      <c r="A31" s="530" t="s">
        <v>407</v>
      </c>
      <c r="B31" s="531"/>
      <c r="C31" s="4">
        <v>0</v>
      </c>
      <c r="D31" s="398">
        <v>0</v>
      </c>
      <c r="E31" s="20"/>
      <c r="F31" s="20"/>
      <c r="G31" s="20" t="e">
        <f>#REF!-'[1]ZZwF 31.12.2016'!D31</f>
        <v>#REF!</v>
      </c>
    </row>
    <row r="32" spans="1:7">
      <c r="A32" s="530" t="s">
        <v>408</v>
      </c>
      <c r="B32" s="531"/>
      <c r="C32" s="4">
        <v>-62837362.75</v>
      </c>
      <c r="D32" s="398">
        <v>-99000013.519999996</v>
      </c>
      <c r="E32" s="20"/>
      <c r="F32" s="20"/>
      <c r="G32" s="20" t="e">
        <f>#REF!-'[1]ZZwF 31.12.2016'!D32</f>
        <v>#REF!</v>
      </c>
    </row>
    <row r="33" spans="1:10">
      <c r="A33" s="530" t="s">
        <v>409</v>
      </c>
      <c r="B33" s="531"/>
      <c r="C33" s="4">
        <v>0</v>
      </c>
      <c r="D33" s="398">
        <v>0</v>
      </c>
      <c r="E33" s="20"/>
      <c r="F33" s="20"/>
      <c r="G33" s="20" t="e">
        <f>#REF!-'[1]ZZwF 31.12.2016'!D33</f>
        <v>#REF!</v>
      </c>
    </row>
    <row r="34" spans="1:10">
      <c r="A34" s="528" t="s">
        <v>495</v>
      </c>
      <c r="B34" s="529"/>
      <c r="C34" s="1">
        <f>SUM(C29,C30)</f>
        <v>639288460.23999989</v>
      </c>
      <c r="D34" s="1">
        <f>SUM(D29,D30)</f>
        <v>654859609.30000007</v>
      </c>
      <c r="E34" s="20"/>
      <c r="F34" s="20"/>
      <c r="G34" s="20" t="e">
        <f>#REF!-'[1]ZZwF 31.12.2016'!D34</f>
        <v>#REF!</v>
      </c>
    </row>
    <row r="35" spans="1:10">
      <c r="A35" s="544"/>
      <c r="B35" s="544"/>
      <c r="C35" s="547"/>
      <c r="D35" s="548"/>
    </row>
    <row r="36" spans="1:10">
      <c r="A36" s="544"/>
      <c r="B36" s="544"/>
      <c r="C36" s="544"/>
      <c r="D36" s="544"/>
    </row>
    <row r="37" spans="1:10">
      <c r="A37" s="545"/>
      <c r="B37" s="545"/>
      <c r="C37" s="545"/>
      <c r="D37" s="545"/>
    </row>
    <row r="38" spans="1:10">
      <c r="A38" s="26"/>
      <c r="B38" s="26"/>
      <c r="C38" s="26"/>
      <c r="D38" s="26"/>
    </row>
    <row r="39" spans="1:10">
      <c r="A39" s="26"/>
      <c r="B39" s="546">
        <v>45386</v>
      </c>
      <c r="C39" s="504"/>
      <c r="D39" s="26"/>
    </row>
    <row r="40" spans="1:10">
      <c r="A40" s="26"/>
      <c r="B40" s="504" t="s">
        <v>339</v>
      </c>
      <c r="C40" s="505"/>
      <c r="D40" s="26"/>
    </row>
    <row r="41" spans="1:10">
      <c r="A41" s="26" t="s">
        <v>496</v>
      </c>
      <c r="B41" s="26"/>
      <c r="C41" s="26"/>
      <c r="D41" s="26" t="s">
        <v>479</v>
      </c>
    </row>
    <row r="42" spans="1:10">
      <c r="A42" s="26" t="s">
        <v>338</v>
      </c>
      <c r="B42" s="26"/>
      <c r="C42" s="26"/>
      <c r="D42" s="26" t="s">
        <v>340</v>
      </c>
      <c r="H42" s="21"/>
      <c r="I42" s="22"/>
      <c r="J42" s="22"/>
    </row>
    <row r="43" spans="1:10">
      <c r="A43" s="3"/>
      <c r="B43" s="3"/>
      <c r="C43" s="3"/>
      <c r="D43" s="3"/>
    </row>
  </sheetData>
  <mergeCells count="40">
    <mergeCell ref="C35:D35"/>
    <mergeCell ref="A36:D36"/>
    <mergeCell ref="A37:D37"/>
    <mergeCell ref="B39:C39"/>
    <mergeCell ref="B40:C40"/>
    <mergeCell ref="A35:B35"/>
    <mergeCell ref="A30:B30"/>
    <mergeCell ref="A31:B31"/>
    <mergeCell ref="A32:B32"/>
    <mergeCell ref="A33:B33"/>
    <mergeCell ref="A34:B34"/>
    <mergeCell ref="A29:B29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17:B17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:A3"/>
    <mergeCell ref="B1:C2"/>
    <mergeCell ref="B3:C3"/>
    <mergeCell ref="B4:C5"/>
    <mergeCell ref="D1:D5"/>
  </mergeCells>
  <pageMargins left="0.7" right="0.7" top="0.75" bottom="0.75" header="0.3" footer="0.3"/>
  <pageSetup paperSize="9" scale="56" fitToHeight="0"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732"/>
  <sheetViews>
    <sheetView tabSelected="1" topLeftCell="A691" zoomScaleNormal="100" workbookViewId="0">
      <selection activeCell="F696" sqref="F696"/>
    </sheetView>
  </sheetViews>
  <sheetFormatPr defaultRowHeight="12.75"/>
  <cols>
    <col min="1" max="1" width="22.85546875" style="426" customWidth="1"/>
    <col min="2" max="2" width="24.140625" style="426" customWidth="1"/>
    <col min="3" max="3" width="20" style="426" customWidth="1"/>
    <col min="4" max="4" width="18" style="426" customWidth="1"/>
    <col min="5" max="5" width="19.7109375" style="426" customWidth="1"/>
    <col min="6" max="6" width="16.140625" style="426" customWidth="1"/>
    <col min="7" max="7" width="16.42578125" style="426" customWidth="1"/>
    <col min="8" max="8" width="13.7109375" style="426" customWidth="1"/>
    <col min="9" max="9" width="16.140625" style="426" customWidth="1"/>
    <col min="10" max="10" width="13.7109375" style="426" customWidth="1"/>
    <col min="11" max="11" width="18.28515625" style="426" customWidth="1"/>
    <col min="12" max="256" width="9.140625" style="426"/>
    <col min="257" max="257" width="22.85546875" style="426" customWidth="1"/>
    <col min="258" max="258" width="24.140625" style="426" customWidth="1"/>
    <col min="259" max="259" width="20" style="426" customWidth="1"/>
    <col min="260" max="260" width="18" style="426" customWidth="1"/>
    <col min="261" max="261" width="19.7109375" style="426" customWidth="1"/>
    <col min="262" max="262" width="16.140625" style="426" customWidth="1"/>
    <col min="263" max="263" width="16.42578125" style="426" customWidth="1"/>
    <col min="264" max="264" width="13.7109375" style="426" customWidth="1"/>
    <col min="265" max="265" width="16.140625" style="426" customWidth="1"/>
    <col min="266" max="266" width="13.7109375" style="426" customWidth="1"/>
    <col min="267" max="267" width="18.28515625" style="426" customWidth="1"/>
    <col min="268" max="512" width="9.140625" style="426"/>
    <col min="513" max="513" width="22.85546875" style="426" customWidth="1"/>
    <col min="514" max="514" width="24.140625" style="426" customWidth="1"/>
    <col min="515" max="515" width="20" style="426" customWidth="1"/>
    <col min="516" max="516" width="18" style="426" customWidth="1"/>
    <col min="517" max="517" width="19.7109375" style="426" customWidth="1"/>
    <col min="518" max="518" width="16.140625" style="426" customWidth="1"/>
    <col min="519" max="519" width="16.42578125" style="426" customWidth="1"/>
    <col min="520" max="520" width="13.7109375" style="426" customWidth="1"/>
    <col min="521" max="521" width="16.140625" style="426" customWidth="1"/>
    <col min="522" max="522" width="13.7109375" style="426" customWidth="1"/>
    <col min="523" max="523" width="18.28515625" style="426" customWidth="1"/>
    <col min="524" max="768" width="9.140625" style="426"/>
    <col min="769" max="769" width="22.85546875" style="426" customWidth="1"/>
    <col min="770" max="770" width="24.140625" style="426" customWidth="1"/>
    <col min="771" max="771" width="20" style="426" customWidth="1"/>
    <col min="772" max="772" width="18" style="426" customWidth="1"/>
    <col min="773" max="773" width="19.7109375" style="426" customWidth="1"/>
    <col min="774" max="774" width="16.140625" style="426" customWidth="1"/>
    <col min="775" max="775" width="16.42578125" style="426" customWidth="1"/>
    <col min="776" max="776" width="13.7109375" style="426" customWidth="1"/>
    <col min="777" max="777" width="16.140625" style="426" customWidth="1"/>
    <col min="778" max="778" width="13.7109375" style="426" customWidth="1"/>
    <col min="779" max="779" width="18.28515625" style="426" customWidth="1"/>
    <col min="780" max="1024" width="9.140625" style="426"/>
    <col min="1025" max="1025" width="22.85546875" style="426" customWidth="1"/>
    <col min="1026" max="1026" width="24.140625" style="426" customWidth="1"/>
    <col min="1027" max="1027" width="20" style="426" customWidth="1"/>
    <col min="1028" max="1028" width="18" style="426" customWidth="1"/>
    <col min="1029" max="1029" width="19.7109375" style="426" customWidth="1"/>
    <col min="1030" max="1030" width="16.140625" style="426" customWidth="1"/>
    <col min="1031" max="1031" width="16.42578125" style="426" customWidth="1"/>
    <col min="1032" max="1032" width="13.7109375" style="426" customWidth="1"/>
    <col min="1033" max="1033" width="16.140625" style="426" customWidth="1"/>
    <col min="1034" max="1034" width="13.7109375" style="426" customWidth="1"/>
    <col min="1035" max="1035" width="18.28515625" style="426" customWidth="1"/>
    <col min="1036" max="1280" width="9.140625" style="426"/>
    <col min="1281" max="1281" width="22.85546875" style="426" customWidth="1"/>
    <col min="1282" max="1282" width="24.140625" style="426" customWidth="1"/>
    <col min="1283" max="1283" width="20" style="426" customWidth="1"/>
    <col min="1284" max="1284" width="18" style="426" customWidth="1"/>
    <col min="1285" max="1285" width="19.7109375" style="426" customWidth="1"/>
    <col min="1286" max="1286" width="16.140625" style="426" customWidth="1"/>
    <col min="1287" max="1287" width="16.42578125" style="426" customWidth="1"/>
    <col min="1288" max="1288" width="13.7109375" style="426" customWidth="1"/>
    <col min="1289" max="1289" width="16.140625" style="426" customWidth="1"/>
    <col min="1290" max="1290" width="13.7109375" style="426" customWidth="1"/>
    <col min="1291" max="1291" width="18.28515625" style="426" customWidth="1"/>
    <col min="1292" max="1536" width="9.140625" style="426"/>
    <col min="1537" max="1537" width="22.85546875" style="426" customWidth="1"/>
    <col min="1538" max="1538" width="24.140625" style="426" customWidth="1"/>
    <col min="1539" max="1539" width="20" style="426" customWidth="1"/>
    <col min="1540" max="1540" width="18" style="426" customWidth="1"/>
    <col min="1541" max="1541" width="19.7109375" style="426" customWidth="1"/>
    <col min="1542" max="1542" width="16.140625" style="426" customWidth="1"/>
    <col min="1543" max="1543" width="16.42578125" style="426" customWidth="1"/>
    <col min="1544" max="1544" width="13.7109375" style="426" customWidth="1"/>
    <col min="1545" max="1545" width="16.140625" style="426" customWidth="1"/>
    <col min="1546" max="1546" width="13.7109375" style="426" customWidth="1"/>
    <col min="1547" max="1547" width="18.28515625" style="426" customWidth="1"/>
    <col min="1548" max="1792" width="9.140625" style="426"/>
    <col min="1793" max="1793" width="22.85546875" style="426" customWidth="1"/>
    <col min="1794" max="1794" width="24.140625" style="426" customWidth="1"/>
    <col min="1795" max="1795" width="20" style="426" customWidth="1"/>
    <col min="1796" max="1796" width="18" style="426" customWidth="1"/>
    <col min="1797" max="1797" width="19.7109375" style="426" customWidth="1"/>
    <col min="1798" max="1798" width="16.140625" style="426" customWidth="1"/>
    <col min="1799" max="1799" width="16.42578125" style="426" customWidth="1"/>
    <col min="1800" max="1800" width="13.7109375" style="426" customWidth="1"/>
    <col min="1801" max="1801" width="16.140625" style="426" customWidth="1"/>
    <col min="1802" max="1802" width="13.7109375" style="426" customWidth="1"/>
    <col min="1803" max="1803" width="18.28515625" style="426" customWidth="1"/>
    <col min="1804" max="2048" width="9.140625" style="426"/>
    <col min="2049" max="2049" width="22.85546875" style="426" customWidth="1"/>
    <col min="2050" max="2050" width="24.140625" style="426" customWidth="1"/>
    <col min="2051" max="2051" width="20" style="426" customWidth="1"/>
    <col min="2052" max="2052" width="18" style="426" customWidth="1"/>
    <col min="2053" max="2053" width="19.7109375" style="426" customWidth="1"/>
    <col min="2054" max="2054" width="16.140625" style="426" customWidth="1"/>
    <col min="2055" max="2055" width="16.42578125" style="426" customWidth="1"/>
    <col min="2056" max="2056" width="13.7109375" style="426" customWidth="1"/>
    <col min="2057" max="2057" width="16.140625" style="426" customWidth="1"/>
    <col min="2058" max="2058" width="13.7109375" style="426" customWidth="1"/>
    <col min="2059" max="2059" width="18.28515625" style="426" customWidth="1"/>
    <col min="2060" max="2304" width="9.140625" style="426"/>
    <col min="2305" max="2305" width="22.85546875" style="426" customWidth="1"/>
    <col min="2306" max="2306" width="24.140625" style="426" customWidth="1"/>
    <col min="2307" max="2307" width="20" style="426" customWidth="1"/>
    <col min="2308" max="2308" width="18" style="426" customWidth="1"/>
    <col min="2309" max="2309" width="19.7109375" style="426" customWidth="1"/>
    <col min="2310" max="2310" width="16.140625" style="426" customWidth="1"/>
    <col min="2311" max="2311" width="16.42578125" style="426" customWidth="1"/>
    <col min="2312" max="2312" width="13.7109375" style="426" customWidth="1"/>
    <col min="2313" max="2313" width="16.140625" style="426" customWidth="1"/>
    <col min="2314" max="2314" width="13.7109375" style="426" customWidth="1"/>
    <col min="2315" max="2315" width="18.28515625" style="426" customWidth="1"/>
    <col min="2316" max="2560" width="9.140625" style="426"/>
    <col min="2561" max="2561" width="22.85546875" style="426" customWidth="1"/>
    <col min="2562" max="2562" width="24.140625" style="426" customWidth="1"/>
    <col min="2563" max="2563" width="20" style="426" customWidth="1"/>
    <col min="2564" max="2564" width="18" style="426" customWidth="1"/>
    <col min="2565" max="2565" width="19.7109375" style="426" customWidth="1"/>
    <col min="2566" max="2566" width="16.140625" style="426" customWidth="1"/>
    <col min="2567" max="2567" width="16.42578125" style="426" customWidth="1"/>
    <col min="2568" max="2568" width="13.7109375" style="426" customWidth="1"/>
    <col min="2569" max="2569" width="16.140625" style="426" customWidth="1"/>
    <col min="2570" max="2570" width="13.7109375" style="426" customWidth="1"/>
    <col min="2571" max="2571" width="18.28515625" style="426" customWidth="1"/>
    <col min="2572" max="2816" width="9.140625" style="426"/>
    <col min="2817" max="2817" width="22.85546875" style="426" customWidth="1"/>
    <col min="2818" max="2818" width="24.140625" style="426" customWidth="1"/>
    <col min="2819" max="2819" width="20" style="426" customWidth="1"/>
    <col min="2820" max="2820" width="18" style="426" customWidth="1"/>
    <col min="2821" max="2821" width="19.7109375" style="426" customWidth="1"/>
    <col min="2822" max="2822" width="16.140625" style="426" customWidth="1"/>
    <col min="2823" max="2823" width="16.42578125" style="426" customWidth="1"/>
    <col min="2824" max="2824" width="13.7109375" style="426" customWidth="1"/>
    <col min="2825" max="2825" width="16.140625" style="426" customWidth="1"/>
    <col min="2826" max="2826" width="13.7109375" style="426" customWidth="1"/>
    <col min="2827" max="2827" width="18.28515625" style="426" customWidth="1"/>
    <col min="2828" max="3072" width="9.140625" style="426"/>
    <col min="3073" max="3073" width="22.85546875" style="426" customWidth="1"/>
    <col min="3074" max="3074" width="24.140625" style="426" customWidth="1"/>
    <col min="3075" max="3075" width="20" style="426" customWidth="1"/>
    <col min="3076" max="3076" width="18" style="426" customWidth="1"/>
    <col min="3077" max="3077" width="19.7109375" style="426" customWidth="1"/>
    <col min="3078" max="3078" width="16.140625" style="426" customWidth="1"/>
    <col min="3079" max="3079" width="16.42578125" style="426" customWidth="1"/>
    <col min="3080" max="3080" width="13.7109375" style="426" customWidth="1"/>
    <col min="3081" max="3081" width="16.140625" style="426" customWidth="1"/>
    <col min="3082" max="3082" width="13.7109375" style="426" customWidth="1"/>
    <col min="3083" max="3083" width="18.28515625" style="426" customWidth="1"/>
    <col min="3084" max="3328" width="9.140625" style="426"/>
    <col min="3329" max="3329" width="22.85546875" style="426" customWidth="1"/>
    <col min="3330" max="3330" width="24.140625" style="426" customWidth="1"/>
    <col min="3331" max="3331" width="20" style="426" customWidth="1"/>
    <col min="3332" max="3332" width="18" style="426" customWidth="1"/>
    <col min="3333" max="3333" width="19.7109375" style="426" customWidth="1"/>
    <col min="3334" max="3334" width="16.140625" style="426" customWidth="1"/>
    <col min="3335" max="3335" width="16.42578125" style="426" customWidth="1"/>
    <col min="3336" max="3336" width="13.7109375" style="426" customWidth="1"/>
    <col min="3337" max="3337" width="16.140625" style="426" customWidth="1"/>
    <col min="3338" max="3338" width="13.7109375" style="426" customWidth="1"/>
    <col min="3339" max="3339" width="18.28515625" style="426" customWidth="1"/>
    <col min="3340" max="3584" width="9.140625" style="426"/>
    <col min="3585" max="3585" width="22.85546875" style="426" customWidth="1"/>
    <col min="3586" max="3586" width="24.140625" style="426" customWidth="1"/>
    <col min="3587" max="3587" width="20" style="426" customWidth="1"/>
    <col min="3588" max="3588" width="18" style="426" customWidth="1"/>
    <col min="3589" max="3589" width="19.7109375" style="426" customWidth="1"/>
    <col min="3590" max="3590" width="16.140625" style="426" customWidth="1"/>
    <col min="3591" max="3591" width="16.42578125" style="426" customWidth="1"/>
    <col min="3592" max="3592" width="13.7109375" style="426" customWidth="1"/>
    <col min="3593" max="3593" width="16.140625" style="426" customWidth="1"/>
    <col min="3594" max="3594" width="13.7109375" style="426" customWidth="1"/>
    <col min="3595" max="3595" width="18.28515625" style="426" customWidth="1"/>
    <col min="3596" max="3840" width="9.140625" style="426"/>
    <col min="3841" max="3841" width="22.85546875" style="426" customWidth="1"/>
    <col min="3842" max="3842" width="24.140625" style="426" customWidth="1"/>
    <col min="3843" max="3843" width="20" style="426" customWidth="1"/>
    <col min="3844" max="3844" width="18" style="426" customWidth="1"/>
    <col min="3845" max="3845" width="19.7109375" style="426" customWidth="1"/>
    <col min="3846" max="3846" width="16.140625" style="426" customWidth="1"/>
    <col min="3847" max="3847" width="16.42578125" style="426" customWidth="1"/>
    <col min="3848" max="3848" width="13.7109375" style="426" customWidth="1"/>
    <col min="3849" max="3849" width="16.140625" style="426" customWidth="1"/>
    <col min="3850" max="3850" width="13.7109375" style="426" customWidth="1"/>
    <col min="3851" max="3851" width="18.28515625" style="426" customWidth="1"/>
    <col min="3852" max="4096" width="9.140625" style="426"/>
    <col min="4097" max="4097" width="22.85546875" style="426" customWidth="1"/>
    <col min="4098" max="4098" width="24.140625" style="426" customWidth="1"/>
    <col min="4099" max="4099" width="20" style="426" customWidth="1"/>
    <col min="4100" max="4100" width="18" style="426" customWidth="1"/>
    <col min="4101" max="4101" width="19.7109375" style="426" customWidth="1"/>
    <col min="4102" max="4102" width="16.140625" style="426" customWidth="1"/>
    <col min="4103" max="4103" width="16.42578125" style="426" customWidth="1"/>
    <col min="4104" max="4104" width="13.7109375" style="426" customWidth="1"/>
    <col min="4105" max="4105" width="16.140625" style="426" customWidth="1"/>
    <col min="4106" max="4106" width="13.7109375" style="426" customWidth="1"/>
    <col min="4107" max="4107" width="18.28515625" style="426" customWidth="1"/>
    <col min="4108" max="4352" width="9.140625" style="426"/>
    <col min="4353" max="4353" width="22.85546875" style="426" customWidth="1"/>
    <col min="4354" max="4354" width="24.140625" style="426" customWidth="1"/>
    <col min="4355" max="4355" width="20" style="426" customWidth="1"/>
    <col min="4356" max="4356" width="18" style="426" customWidth="1"/>
    <col min="4357" max="4357" width="19.7109375" style="426" customWidth="1"/>
    <col min="4358" max="4358" width="16.140625" style="426" customWidth="1"/>
    <col min="4359" max="4359" width="16.42578125" style="426" customWidth="1"/>
    <col min="4360" max="4360" width="13.7109375" style="426" customWidth="1"/>
    <col min="4361" max="4361" width="16.140625" style="426" customWidth="1"/>
    <col min="4362" max="4362" width="13.7109375" style="426" customWidth="1"/>
    <col min="4363" max="4363" width="18.28515625" style="426" customWidth="1"/>
    <col min="4364" max="4608" width="9.140625" style="426"/>
    <col min="4609" max="4609" width="22.85546875" style="426" customWidth="1"/>
    <col min="4610" max="4610" width="24.140625" style="426" customWidth="1"/>
    <col min="4611" max="4611" width="20" style="426" customWidth="1"/>
    <col min="4612" max="4612" width="18" style="426" customWidth="1"/>
    <col min="4613" max="4613" width="19.7109375" style="426" customWidth="1"/>
    <col min="4614" max="4614" width="16.140625" style="426" customWidth="1"/>
    <col min="4615" max="4615" width="16.42578125" style="426" customWidth="1"/>
    <col min="4616" max="4616" width="13.7109375" style="426" customWidth="1"/>
    <col min="4617" max="4617" width="16.140625" style="426" customWidth="1"/>
    <col min="4618" max="4618" width="13.7109375" style="426" customWidth="1"/>
    <col min="4619" max="4619" width="18.28515625" style="426" customWidth="1"/>
    <col min="4620" max="4864" width="9.140625" style="426"/>
    <col min="4865" max="4865" width="22.85546875" style="426" customWidth="1"/>
    <col min="4866" max="4866" width="24.140625" style="426" customWidth="1"/>
    <col min="4867" max="4867" width="20" style="426" customWidth="1"/>
    <col min="4868" max="4868" width="18" style="426" customWidth="1"/>
    <col min="4869" max="4869" width="19.7109375" style="426" customWidth="1"/>
    <col min="4870" max="4870" width="16.140625" style="426" customWidth="1"/>
    <col min="4871" max="4871" width="16.42578125" style="426" customWidth="1"/>
    <col min="4872" max="4872" width="13.7109375" style="426" customWidth="1"/>
    <col min="4873" max="4873" width="16.140625" style="426" customWidth="1"/>
    <col min="4874" max="4874" width="13.7109375" style="426" customWidth="1"/>
    <col min="4875" max="4875" width="18.28515625" style="426" customWidth="1"/>
    <col min="4876" max="5120" width="9.140625" style="426"/>
    <col min="5121" max="5121" width="22.85546875" style="426" customWidth="1"/>
    <col min="5122" max="5122" width="24.140625" style="426" customWidth="1"/>
    <col min="5123" max="5123" width="20" style="426" customWidth="1"/>
    <col min="5124" max="5124" width="18" style="426" customWidth="1"/>
    <col min="5125" max="5125" width="19.7109375" style="426" customWidth="1"/>
    <col min="5126" max="5126" width="16.140625" style="426" customWidth="1"/>
    <col min="5127" max="5127" width="16.42578125" style="426" customWidth="1"/>
    <col min="5128" max="5128" width="13.7109375" style="426" customWidth="1"/>
    <col min="5129" max="5129" width="16.140625" style="426" customWidth="1"/>
    <col min="5130" max="5130" width="13.7109375" style="426" customWidth="1"/>
    <col min="5131" max="5131" width="18.28515625" style="426" customWidth="1"/>
    <col min="5132" max="5376" width="9.140625" style="426"/>
    <col min="5377" max="5377" width="22.85546875" style="426" customWidth="1"/>
    <col min="5378" max="5378" width="24.140625" style="426" customWidth="1"/>
    <col min="5379" max="5379" width="20" style="426" customWidth="1"/>
    <col min="5380" max="5380" width="18" style="426" customWidth="1"/>
    <col min="5381" max="5381" width="19.7109375" style="426" customWidth="1"/>
    <col min="5382" max="5382" width="16.140625" style="426" customWidth="1"/>
    <col min="5383" max="5383" width="16.42578125" style="426" customWidth="1"/>
    <col min="5384" max="5384" width="13.7109375" style="426" customWidth="1"/>
    <col min="5385" max="5385" width="16.140625" style="426" customWidth="1"/>
    <col min="5386" max="5386" width="13.7109375" style="426" customWidth="1"/>
    <col min="5387" max="5387" width="18.28515625" style="426" customWidth="1"/>
    <col min="5388" max="5632" width="9.140625" style="426"/>
    <col min="5633" max="5633" width="22.85546875" style="426" customWidth="1"/>
    <col min="5634" max="5634" width="24.140625" style="426" customWidth="1"/>
    <col min="5635" max="5635" width="20" style="426" customWidth="1"/>
    <col min="5636" max="5636" width="18" style="426" customWidth="1"/>
    <col min="5637" max="5637" width="19.7109375" style="426" customWidth="1"/>
    <col min="5638" max="5638" width="16.140625" style="426" customWidth="1"/>
    <col min="5639" max="5639" width="16.42578125" style="426" customWidth="1"/>
    <col min="5640" max="5640" width="13.7109375" style="426" customWidth="1"/>
    <col min="5641" max="5641" width="16.140625" style="426" customWidth="1"/>
    <col min="5642" max="5642" width="13.7109375" style="426" customWidth="1"/>
    <col min="5643" max="5643" width="18.28515625" style="426" customWidth="1"/>
    <col min="5644" max="5888" width="9.140625" style="426"/>
    <col min="5889" max="5889" width="22.85546875" style="426" customWidth="1"/>
    <col min="5890" max="5890" width="24.140625" style="426" customWidth="1"/>
    <col min="5891" max="5891" width="20" style="426" customWidth="1"/>
    <col min="5892" max="5892" width="18" style="426" customWidth="1"/>
    <col min="5893" max="5893" width="19.7109375" style="426" customWidth="1"/>
    <col min="5894" max="5894" width="16.140625" style="426" customWidth="1"/>
    <col min="5895" max="5895" width="16.42578125" style="426" customWidth="1"/>
    <col min="5896" max="5896" width="13.7109375" style="426" customWidth="1"/>
    <col min="5897" max="5897" width="16.140625" style="426" customWidth="1"/>
    <col min="5898" max="5898" width="13.7109375" style="426" customWidth="1"/>
    <col min="5899" max="5899" width="18.28515625" style="426" customWidth="1"/>
    <col min="5900" max="6144" width="9.140625" style="426"/>
    <col min="6145" max="6145" width="22.85546875" style="426" customWidth="1"/>
    <col min="6146" max="6146" width="24.140625" style="426" customWidth="1"/>
    <col min="6147" max="6147" width="20" style="426" customWidth="1"/>
    <col min="6148" max="6148" width="18" style="426" customWidth="1"/>
    <col min="6149" max="6149" width="19.7109375" style="426" customWidth="1"/>
    <col min="6150" max="6150" width="16.140625" style="426" customWidth="1"/>
    <col min="6151" max="6151" width="16.42578125" style="426" customWidth="1"/>
    <col min="6152" max="6152" width="13.7109375" style="426" customWidth="1"/>
    <col min="6153" max="6153" width="16.140625" style="426" customWidth="1"/>
    <col min="6154" max="6154" width="13.7109375" style="426" customWidth="1"/>
    <col min="6155" max="6155" width="18.28515625" style="426" customWidth="1"/>
    <col min="6156" max="6400" width="9.140625" style="426"/>
    <col min="6401" max="6401" width="22.85546875" style="426" customWidth="1"/>
    <col min="6402" max="6402" width="24.140625" style="426" customWidth="1"/>
    <col min="6403" max="6403" width="20" style="426" customWidth="1"/>
    <col min="6404" max="6404" width="18" style="426" customWidth="1"/>
    <col min="6405" max="6405" width="19.7109375" style="426" customWidth="1"/>
    <col min="6406" max="6406" width="16.140625" style="426" customWidth="1"/>
    <col min="6407" max="6407" width="16.42578125" style="426" customWidth="1"/>
    <col min="6408" max="6408" width="13.7109375" style="426" customWidth="1"/>
    <col min="6409" max="6409" width="16.140625" style="426" customWidth="1"/>
    <col min="6410" max="6410" width="13.7109375" style="426" customWidth="1"/>
    <col min="6411" max="6411" width="18.28515625" style="426" customWidth="1"/>
    <col min="6412" max="6656" width="9.140625" style="426"/>
    <col min="6657" max="6657" width="22.85546875" style="426" customWidth="1"/>
    <col min="6658" max="6658" width="24.140625" style="426" customWidth="1"/>
    <col min="6659" max="6659" width="20" style="426" customWidth="1"/>
    <col min="6660" max="6660" width="18" style="426" customWidth="1"/>
    <col min="6661" max="6661" width="19.7109375" style="426" customWidth="1"/>
    <col min="6662" max="6662" width="16.140625" style="426" customWidth="1"/>
    <col min="6663" max="6663" width="16.42578125" style="426" customWidth="1"/>
    <col min="6664" max="6664" width="13.7109375" style="426" customWidth="1"/>
    <col min="6665" max="6665" width="16.140625" style="426" customWidth="1"/>
    <col min="6666" max="6666" width="13.7109375" style="426" customWidth="1"/>
    <col min="6667" max="6667" width="18.28515625" style="426" customWidth="1"/>
    <col min="6668" max="6912" width="9.140625" style="426"/>
    <col min="6913" max="6913" width="22.85546875" style="426" customWidth="1"/>
    <col min="6914" max="6914" width="24.140625" style="426" customWidth="1"/>
    <col min="6915" max="6915" width="20" style="426" customWidth="1"/>
    <col min="6916" max="6916" width="18" style="426" customWidth="1"/>
    <col min="6917" max="6917" width="19.7109375" style="426" customWidth="1"/>
    <col min="6918" max="6918" width="16.140625" style="426" customWidth="1"/>
    <col min="6919" max="6919" width="16.42578125" style="426" customWidth="1"/>
    <col min="6920" max="6920" width="13.7109375" style="426" customWidth="1"/>
    <col min="6921" max="6921" width="16.140625" style="426" customWidth="1"/>
    <col min="6922" max="6922" width="13.7109375" style="426" customWidth="1"/>
    <col min="6923" max="6923" width="18.28515625" style="426" customWidth="1"/>
    <col min="6924" max="7168" width="9.140625" style="426"/>
    <col min="7169" max="7169" width="22.85546875" style="426" customWidth="1"/>
    <col min="7170" max="7170" width="24.140625" style="426" customWidth="1"/>
    <col min="7171" max="7171" width="20" style="426" customWidth="1"/>
    <col min="7172" max="7172" width="18" style="426" customWidth="1"/>
    <col min="7173" max="7173" width="19.7109375" style="426" customWidth="1"/>
    <col min="7174" max="7174" width="16.140625" style="426" customWidth="1"/>
    <col min="7175" max="7175" width="16.42578125" style="426" customWidth="1"/>
    <col min="7176" max="7176" width="13.7109375" style="426" customWidth="1"/>
    <col min="7177" max="7177" width="16.140625" style="426" customWidth="1"/>
    <col min="7178" max="7178" width="13.7109375" style="426" customWidth="1"/>
    <col min="7179" max="7179" width="18.28515625" style="426" customWidth="1"/>
    <col min="7180" max="7424" width="9.140625" style="426"/>
    <col min="7425" max="7425" width="22.85546875" style="426" customWidth="1"/>
    <col min="7426" max="7426" width="24.140625" style="426" customWidth="1"/>
    <col min="7427" max="7427" width="20" style="426" customWidth="1"/>
    <col min="7428" max="7428" width="18" style="426" customWidth="1"/>
    <col min="7429" max="7429" width="19.7109375" style="426" customWidth="1"/>
    <col min="7430" max="7430" width="16.140625" style="426" customWidth="1"/>
    <col min="7431" max="7431" width="16.42578125" style="426" customWidth="1"/>
    <col min="7432" max="7432" width="13.7109375" style="426" customWidth="1"/>
    <col min="7433" max="7433" width="16.140625" style="426" customWidth="1"/>
    <col min="7434" max="7434" width="13.7109375" style="426" customWidth="1"/>
    <col min="7435" max="7435" width="18.28515625" style="426" customWidth="1"/>
    <col min="7436" max="7680" width="9.140625" style="426"/>
    <col min="7681" max="7681" width="22.85546875" style="426" customWidth="1"/>
    <col min="7682" max="7682" width="24.140625" style="426" customWidth="1"/>
    <col min="7683" max="7683" width="20" style="426" customWidth="1"/>
    <col min="7684" max="7684" width="18" style="426" customWidth="1"/>
    <col min="7685" max="7685" width="19.7109375" style="426" customWidth="1"/>
    <col min="7686" max="7686" width="16.140625" style="426" customWidth="1"/>
    <col min="7687" max="7687" width="16.42578125" style="426" customWidth="1"/>
    <col min="7688" max="7688" width="13.7109375" style="426" customWidth="1"/>
    <col min="7689" max="7689" width="16.140625" style="426" customWidth="1"/>
    <col min="7690" max="7690" width="13.7109375" style="426" customWidth="1"/>
    <col min="7691" max="7691" width="18.28515625" style="426" customWidth="1"/>
    <col min="7692" max="7936" width="9.140625" style="426"/>
    <col min="7937" max="7937" width="22.85546875" style="426" customWidth="1"/>
    <col min="7938" max="7938" width="24.140625" style="426" customWidth="1"/>
    <col min="7939" max="7939" width="20" style="426" customWidth="1"/>
    <col min="7940" max="7940" width="18" style="426" customWidth="1"/>
    <col min="7941" max="7941" width="19.7109375" style="426" customWidth="1"/>
    <col min="7942" max="7942" width="16.140625" style="426" customWidth="1"/>
    <col min="7943" max="7943" width="16.42578125" style="426" customWidth="1"/>
    <col min="7944" max="7944" width="13.7109375" style="426" customWidth="1"/>
    <col min="7945" max="7945" width="16.140625" style="426" customWidth="1"/>
    <col min="7946" max="7946" width="13.7109375" style="426" customWidth="1"/>
    <col min="7947" max="7947" width="18.28515625" style="426" customWidth="1"/>
    <col min="7948" max="8192" width="9.140625" style="426"/>
    <col min="8193" max="8193" width="22.85546875" style="426" customWidth="1"/>
    <col min="8194" max="8194" width="24.140625" style="426" customWidth="1"/>
    <col min="8195" max="8195" width="20" style="426" customWidth="1"/>
    <col min="8196" max="8196" width="18" style="426" customWidth="1"/>
    <col min="8197" max="8197" width="19.7109375" style="426" customWidth="1"/>
    <col min="8198" max="8198" width="16.140625" style="426" customWidth="1"/>
    <col min="8199" max="8199" width="16.42578125" style="426" customWidth="1"/>
    <col min="8200" max="8200" width="13.7109375" style="426" customWidth="1"/>
    <col min="8201" max="8201" width="16.140625" style="426" customWidth="1"/>
    <col min="8202" max="8202" width="13.7109375" style="426" customWidth="1"/>
    <col min="8203" max="8203" width="18.28515625" style="426" customWidth="1"/>
    <col min="8204" max="8448" width="9.140625" style="426"/>
    <col min="8449" max="8449" width="22.85546875" style="426" customWidth="1"/>
    <col min="8450" max="8450" width="24.140625" style="426" customWidth="1"/>
    <col min="8451" max="8451" width="20" style="426" customWidth="1"/>
    <col min="8452" max="8452" width="18" style="426" customWidth="1"/>
    <col min="8453" max="8453" width="19.7109375" style="426" customWidth="1"/>
    <col min="8454" max="8454" width="16.140625" style="426" customWidth="1"/>
    <col min="8455" max="8455" width="16.42578125" style="426" customWidth="1"/>
    <col min="8456" max="8456" width="13.7109375" style="426" customWidth="1"/>
    <col min="8457" max="8457" width="16.140625" style="426" customWidth="1"/>
    <col min="8458" max="8458" width="13.7109375" style="426" customWidth="1"/>
    <col min="8459" max="8459" width="18.28515625" style="426" customWidth="1"/>
    <col min="8460" max="8704" width="9.140625" style="426"/>
    <col min="8705" max="8705" width="22.85546875" style="426" customWidth="1"/>
    <col min="8706" max="8706" width="24.140625" style="426" customWidth="1"/>
    <col min="8707" max="8707" width="20" style="426" customWidth="1"/>
    <col min="8708" max="8708" width="18" style="426" customWidth="1"/>
    <col min="8709" max="8709" width="19.7109375" style="426" customWidth="1"/>
    <col min="8710" max="8710" width="16.140625" style="426" customWidth="1"/>
    <col min="8711" max="8711" width="16.42578125" style="426" customWidth="1"/>
    <col min="8712" max="8712" width="13.7109375" style="426" customWidth="1"/>
    <col min="8713" max="8713" width="16.140625" style="426" customWidth="1"/>
    <col min="8714" max="8714" width="13.7109375" style="426" customWidth="1"/>
    <col min="8715" max="8715" width="18.28515625" style="426" customWidth="1"/>
    <col min="8716" max="8960" width="9.140625" style="426"/>
    <col min="8961" max="8961" width="22.85546875" style="426" customWidth="1"/>
    <col min="8962" max="8962" width="24.140625" style="426" customWidth="1"/>
    <col min="8963" max="8963" width="20" style="426" customWidth="1"/>
    <col min="8964" max="8964" width="18" style="426" customWidth="1"/>
    <col min="8965" max="8965" width="19.7109375" style="426" customWidth="1"/>
    <col min="8966" max="8966" width="16.140625" style="426" customWidth="1"/>
    <col min="8967" max="8967" width="16.42578125" style="426" customWidth="1"/>
    <col min="8968" max="8968" width="13.7109375" style="426" customWidth="1"/>
    <col min="8969" max="8969" width="16.140625" style="426" customWidth="1"/>
    <col min="8970" max="8970" width="13.7109375" style="426" customWidth="1"/>
    <col min="8971" max="8971" width="18.28515625" style="426" customWidth="1"/>
    <col min="8972" max="9216" width="9.140625" style="426"/>
    <col min="9217" max="9217" width="22.85546875" style="426" customWidth="1"/>
    <col min="9218" max="9218" width="24.140625" style="426" customWidth="1"/>
    <col min="9219" max="9219" width="20" style="426" customWidth="1"/>
    <col min="9220" max="9220" width="18" style="426" customWidth="1"/>
    <col min="9221" max="9221" width="19.7109375" style="426" customWidth="1"/>
    <col min="9222" max="9222" width="16.140625" style="426" customWidth="1"/>
    <col min="9223" max="9223" width="16.42578125" style="426" customWidth="1"/>
    <col min="9224" max="9224" width="13.7109375" style="426" customWidth="1"/>
    <col min="9225" max="9225" width="16.140625" style="426" customWidth="1"/>
    <col min="9226" max="9226" width="13.7109375" style="426" customWidth="1"/>
    <col min="9227" max="9227" width="18.28515625" style="426" customWidth="1"/>
    <col min="9228" max="9472" width="9.140625" style="426"/>
    <col min="9473" max="9473" width="22.85546875" style="426" customWidth="1"/>
    <col min="9474" max="9474" width="24.140625" style="426" customWidth="1"/>
    <col min="9475" max="9475" width="20" style="426" customWidth="1"/>
    <col min="9476" max="9476" width="18" style="426" customWidth="1"/>
    <col min="9477" max="9477" width="19.7109375" style="426" customWidth="1"/>
    <col min="9478" max="9478" width="16.140625" style="426" customWidth="1"/>
    <col min="9479" max="9479" width="16.42578125" style="426" customWidth="1"/>
    <col min="9480" max="9480" width="13.7109375" style="426" customWidth="1"/>
    <col min="9481" max="9481" width="16.140625" style="426" customWidth="1"/>
    <col min="9482" max="9482" width="13.7109375" style="426" customWidth="1"/>
    <col min="9483" max="9483" width="18.28515625" style="426" customWidth="1"/>
    <col min="9484" max="9728" width="9.140625" style="426"/>
    <col min="9729" max="9729" width="22.85546875" style="426" customWidth="1"/>
    <col min="9730" max="9730" width="24.140625" style="426" customWidth="1"/>
    <col min="9731" max="9731" width="20" style="426" customWidth="1"/>
    <col min="9732" max="9732" width="18" style="426" customWidth="1"/>
    <col min="9733" max="9733" width="19.7109375" style="426" customWidth="1"/>
    <col min="9734" max="9734" width="16.140625" style="426" customWidth="1"/>
    <col min="9735" max="9735" width="16.42578125" style="426" customWidth="1"/>
    <col min="9736" max="9736" width="13.7109375" style="426" customWidth="1"/>
    <col min="9737" max="9737" width="16.140625" style="426" customWidth="1"/>
    <col min="9738" max="9738" width="13.7109375" style="426" customWidth="1"/>
    <col min="9739" max="9739" width="18.28515625" style="426" customWidth="1"/>
    <col min="9740" max="9984" width="9.140625" style="426"/>
    <col min="9985" max="9985" width="22.85546875" style="426" customWidth="1"/>
    <col min="9986" max="9986" width="24.140625" style="426" customWidth="1"/>
    <col min="9987" max="9987" width="20" style="426" customWidth="1"/>
    <col min="9988" max="9988" width="18" style="426" customWidth="1"/>
    <col min="9989" max="9989" width="19.7109375" style="426" customWidth="1"/>
    <col min="9990" max="9990" width="16.140625" style="426" customWidth="1"/>
    <col min="9991" max="9991" width="16.42578125" style="426" customWidth="1"/>
    <col min="9992" max="9992" width="13.7109375" style="426" customWidth="1"/>
    <col min="9993" max="9993" width="16.140625" style="426" customWidth="1"/>
    <col min="9994" max="9994" width="13.7109375" style="426" customWidth="1"/>
    <col min="9995" max="9995" width="18.28515625" style="426" customWidth="1"/>
    <col min="9996" max="10240" width="9.140625" style="426"/>
    <col min="10241" max="10241" width="22.85546875" style="426" customWidth="1"/>
    <col min="10242" max="10242" width="24.140625" style="426" customWidth="1"/>
    <col min="10243" max="10243" width="20" style="426" customWidth="1"/>
    <col min="10244" max="10244" width="18" style="426" customWidth="1"/>
    <col min="10245" max="10245" width="19.7109375" style="426" customWidth="1"/>
    <col min="10246" max="10246" width="16.140625" style="426" customWidth="1"/>
    <col min="10247" max="10247" width="16.42578125" style="426" customWidth="1"/>
    <col min="10248" max="10248" width="13.7109375" style="426" customWidth="1"/>
    <col min="10249" max="10249" width="16.140625" style="426" customWidth="1"/>
    <col min="10250" max="10250" width="13.7109375" style="426" customWidth="1"/>
    <col min="10251" max="10251" width="18.28515625" style="426" customWidth="1"/>
    <col min="10252" max="10496" width="9.140625" style="426"/>
    <col min="10497" max="10497" width="22.85546875" style="426" customWidth="1"/>
    <col min="10498" max="10498" width="24.140625" style="426" customWidth="1"/>
    <col min="10499" max="10499" width="20" style="426" customWidth="1"/>
    <col min="10500" max="10500" width="18" style="426" customWidth="1"/>
    <col min="10501" max="10501" width="19.7109375" style="426" customWidth="1"/>
    <col min="10502" max="10502" width="16.140625" style="426" customWidth="1"/>
    <col min="10503" max="10503" width="16.42578125" style="426" customWidth="1"/>
    <col min="10504" max="10504" width="13.7109375" style="426" customWidth="1"/>
    <col min="10505" max="10505" width="16.140625" style="426" customWidth="1"/>
    <col min="10506" max="10506" width="13.7109375" style="426" customWidth="1"/>
    <col min="10507" max="10507" width="18.28515625" style="426" customWidth="1"/>
    <col min="10508" max="10752" width="9.140625" style="426"/>
    <col min="10753" max="10753" width="22.85546875" style="426" customWidth="1"/>
    <col min="10754" max="10754" width="24.140625" style="426" customWidth="1"/>
    <col min="10755" max="10755" width="20" style="426" customWidth="1"/>
    <col min="10756" max="10756" width="18" style="426" customWidth="1"/>
    <col min="10757" max="10757" width="19.7109375" style="426" customWidth="1"/>
    <col min="10758" max="10758" width="16.140625" style="426" customWidth="1"/>
    <col min="10759" max="10759" width="16.42578125" style="426" customWidth="1"/>
    <col min="10760" max="10760" width="13.7109375" style="426" customWidth="1"/>
    <col min="10761" max="10761" width="16.140625" style="426" customWidth="1"/>
    <col min="10762" max="10762" width="13.7109375" style="426" customWidth="1"/>
    <col min="10763" max="10763" width="18.28515625" style="426" customWidth="1"/>
    <col min="10764" max="11008" width="9.140625" style="426"/>
    <col min="11009" max="11009" width="22.85546875" style="426" customWidth="1"/>
    <col min="11010" max="11010" width="24.140625" style="426" customWidth="1"/>
    <col min="11011" max="11011" width="20" style="426" customWidth="1"/>
    <col min="11012" max="11012" width="18" style="426" customWidth="1"/>
    <col min="11013" max="11013" width="19.7109375" style="426" customWidth="1"/>
    <col min="11014" max="11014" width="16.140625" style="426" customWidth="1"/>
    <col min="11015" max="11015" width="16.42578125" style="426" customWidth="1"/>
    <col min="11016" max="11016" width="13.7109375" style="426" customWidth="1"/>
    <col min="11017" max="11017" width="16.140625" style="426" customWidth="1"/>
    <col min="11018" max="11018" width="13.7109375" style="426" customWidth="1"/>
    <col min="11019" max="11019" width="18.28515625" style="426" customWidth="1"/>
    <col min="11020" max="11264" width="9.140625" style="426"/>
    <col min="11265" max="11265" width="22.85546875" style="426" customWidth="1"/>
    <col min="11266" max="11266" width="24.140625" style="426" customWidth="1"/>
    <col min="11267" max="11267" width="20" style="426" customWidth="1"/>
    <col min="11268" max="11268" width="18" style="426" customWidth="1"/>
    <col min="11269" max="11269" width="19.7109375" style="426" customWidth="1"/>
    <col min="11270" max="11270" width="16.140625" style="426" customWidth="1"/>
    <col min="11271" max="11271" width="16.42578125" style="426" customWidth="1"/>
    <col min="11272" max="11272" width="13.7109375" style="426" customWidth="1"/>
    <col min="11273" max="11273" width="16.140625" style="426" customWidth="1"/>
    <col min="11274" max="11274" width="13.7109375" style="426" customWidth="1"/>
    <col min="11275" max="11275" width="18.28515625" style="426" customWidth="1"/>
    <col min="11276" max="11520" width="9.140625" style="426"/>
    <col min="11521" max="11521" width="22.85546875" style="426" customWidth="1"/>
    <col min="11522" max="11522" width="24.140625" style="426" customWidth="1"/>
    <col min="11523" max="11523" width="20" style="426" customWidth="1"/>
    <col min="11524" max="11524" width="18" style="426" customWidth="1"/>
    <col min="11525" max="11525" width="19.7109375" style="426" customWidth="1"/>
    <col min="11526" max="11526" width="16.140625" style="426" customWidth="1"/>
    <col min="11527" max="11527" width="16.42578125" style="426" customWidth="1"/>
    <col min="11528" max="11528" width="13.7109375" style="426" customWidth="1"/>
    <col min="11529" max="11529" width="16.140625" style="426" customWidth="1"/>
    <col min="11530" max="11530" width="13.7109375" style="426" customWidth="1"/>
    <col min="11531" max="11531" width="18.28515625" style="426" customWidth="1"/>
    <col min="11532" max="11776" width="9.140625" style="426"/>
    <col min="11777" max="11777" width="22.85546875" style="426" customWidth="1"/>
    <col min="11778" max="11778" width="24.140625" style="426" customWidth="1"/>
    <col min="11779" max="11779" width="20" style="426" customWidth="1"/>
    <col min="11780" max="11780" width="18" style="426" customWidth="1"/>
    <col min="11781" max="11781" width="19.7109375" style="426" customWidth="1"/>
    <col min="11782" max="11782" width="16.140625" style="426" customWidth="1"/>
    <col min="11783" max="11783" width="16.42578125" style="426" customWidth="1"/>
    <col min="11784" max="11784" width="13.7109375" style="426" customWidth="1"/>
    <col min="11785" max="11785" width="16.140625" style="426" customWidth="1"/>
    <col min="11786" max="11786" width="13.7109375" style="426" customWidth="1"/>
    <col min="11787" max="11787" width="18.28515625" style="426" customWidth="1"/>
    <col min="11788" max="12032" width="9.140625" style="426"/>
    <col min="12033" max="12033" width="22.85546875" style="426" customWidth="1"/>
    <col min="12034" max="12034" width="24.140625" style="426" customWidth="1"/>
    <col min="12035" max="12035" width="20" style="426" customWidth="1"/>
    <col min="12036" max="12036" width="18" style="426" customWidth="1"/>
    <col min="12037" max="12037" width="19.7109375" style="426" customWidth="1"/>
    <col min="12038" max="12038" width="16.140625" style="426" customWidth="1"/>
    <col min="12039" max="12039" width="16.42578125" style="426" customWidth="1"/>
    <col min="12040" max="12040" width="13.7109375" style="426" customWidth="1"/>
    <col min="12041" max="12041" width="16.140625" style="426" customWidth="1"/>
    <col min="12042" max="12042" width="13.7109375" style="426" customWidth="1"/>
    <col min="12043" max="12043" width="18.28515625" style="426" customWidth="1"/>
    <col min="12044" max="12288" width="9.140625" style="426"/>
    <col min="12289" max="12289" width="22.85546875" style="426" customWidth="1"/>
    <col min="12290" max="12290" width="24.140625" style="426" customWidth="1"/>
    <col min="12291" max="12291" width="20" style="426" customWidth="1"/>
    <col min="12292" max="12292" width="18" style="426" customWidth="1"/>
    <col min="12293" max="12293" width="19.7109375" style="426" customWidth="1"/>
    <col min="12294" max="12294" width="16.140625" style="426" customWidth="1"/>
    <col min="12295" max="12295" width="16.42578125" style="426" customWidth="1"/>
    <col min="12296" max="12296" width="13.7109375" style="426" customWidth="1"/>
    <col min="12297" max="12297" width="16.140625" style="426" customWidth="1"/>
    <col min="12298" max="12298" width="13.7109375" style="426" customWidth="1"/>
    <col min="12299" max="12299" width="18.28515625" style="426" customWidth="1"/>
    <col min="12300" max="12544" width="9.140625" style="426"/>
    <col min="12545" max="12545" width="22.85546875" style="426" customWidth="1"/>
    <col min="12546" max="12546" width="24.140625" style="426" customWidth="1"/>
    <col min="12547" max="12547" width="20" style="426" customWidth="1"/>
    <col min="12548" max="12548" width="18" style="426" customWidth="1"/>
    <col min="12549" max="12549" width="19.7109375" style="426" customWidth="1"/>
    <col min="12550" max="12550" width="16.140625" style="426" customWidth="1"/>
    <col min="12551" max="12551" width="16.42578125" style="426" customWidth="1"/>
    <col min="12552" max="12552" width="13.7109375" style="426" customWidth="1"/>
    <col min="12553" max="12553" width="16.140625" style="426" customWidth="1"/>
    <col min="12554" max="12554" width="13.7109375" style="426" customWidth="1"/>
    <col min="12555" max="12555" width="18.28515625" style="426" customWidth="1"/>
    <col min="12556" max="12800" width="9.140625" style="426"/>
    <col min="12801" max="12801" width="22.85546875" style="426" customWidth="1"/>
    <col min="12802" max="12802" width="24.140625" style="426" customWidth="1"/>
    <col min="12803" max="12803" width="20" style="426" customWidth="1"/>
    <col min="12804" max="12804" width="18" style="426" customWidth="1"/>
    <col min="12805" max="12805" width="19.7109375" style="426" customWidth="1"/>
    <col min="12806" max="12806" width="16.140625" style="426" customWidth="1"/>
    <col min="12807" max="12807" width="16.42578125" style="426" customWidth="1"/>
    <col min="12808" max="12808" width="13.7109375" style="426" customWidth="1"/>
    <col min="12809" max="12809" width="16.140625" style="426" customWidth="1"/>
    <col min="12810" max="12810" width="13.7109375" style="426" customWidth="1"/>
    <col min="12811" max="12811" width="18.28515625" style="426" customWidth="1"/>
    <col min="12812" max="13056" width="9.140625" style="426"/>
    <col min="13057" max="13057" width="22.85546875" style="426" customWidth="1"/>
    <col min="13058" max="13058" width="24.140625" style="426" customWidth="1"/>
    <col min="13059" max="13059" width="20" style="426" customWidth="1"/>
    <col min="13060" max="13060" width="18" style="426" customWidth="1"/>
    <col min="13061" max="13061" width="19.7109375" style="426" customWidth="1"/>
    <col min="13062" max="13062" width="16.140625" style="426" customWidth="1"/>
    <col min="13063" max="13063" width="16.42578125" style="426" customWidth="1"/>
    <col min="13064" max="13064" width="13.7109375" style="426" customWidth="1"/>
    <col min="13065" max="13065" width="16.140625" style="426" customWidth="1"/>
    <col min="13066" max="13066" width="13.7109375" style="426" customWidth="1"/>
    <col min="13067" max="13067" width="18.28515625" style="426" customWidth="1"/>
    <col min="13068" max="13312" width="9.140625" style="426"/>
    <col min="13313" max="13313" width="22.85546875" style="426" customWidth="1"/>
    <col min="13314" max="13314" width="24.140625" style="426" customWidth="1"/>
    <col min="13315" max="13315" width="20" style="426" customWidth="1"/>
    <col min="13316" max="13316" width="18" style="426" customWidth="1"/>
    <col min="13317" max="13317" width="19.7109375" style="426" customWidth="1"/>
    <col min="13318" max="13318" width="16.140625" style="426" customWidth="1"/>
    <col min="13319" max="13319" width="16.42578125" style="426" customWidth="1"/>
    <col min="13320" max="13320" width="13.7109375" style="426" customWidth="1"/>
    <col min="13321" max="13321" width="16.140625" style="426" customWidth="1"/>
    <col min="13322" max="13322" width="13.7109375" style="426" customWidth="1"/>
    <col min="13323" max="13323" width="18.28515625" style="426" customWidth="1"/>
    <col min="13324" max="13568" width="9.140625" style="426"/>
    <col min="13569" max="13569" width="22.85546875" style="426" customWidth="1"/>
    <col min="13570" max="13570" width="24.140625" style="426" customWidth="1"/>
    <col min="13571" max="13571" width="20" style="426" customWidth="1"/>
    <col min="13572" max="13572" width="18" style="426" customWidth="1"/>
    <col min="13573" max="13573" width="19.7109375" style="426" customWidth="1"/>
    <col min="13574" max="13574" width="16.140625" style="426" customWidth="1"/>
    <col min="13575" max="13575" width="16.42578125" style="426" customWidth="1"/>
    <col min="13576" max="13576" width="13.7109375" style="426" customWidth="1"/>
    <col min="13577" max="13577" width="16.140625" style="426" customWidth="1"/>
    <col min="13578" max="13578" width="13.7109375" style="426" customWidth="1"/>
    <col min="13579" max="13579" width="18.28515625" style="426" customWidth="1"/>
    <col min="13580" max="13824" width="9.140625" style="426"/>
    <col min="13825" max="13825" width="22.85546875" style="426" customWidth="1"/>
    <col min="13826" max="13826" width="24.140625" style="426" customWidth="1"/>
    <col min="13827" max="13827" width="20" style="426" customWidth="1"/>
    <col min="13828" max="13828" width="18" style="426" customWidth="1"/>
    <col min="13829" max="13829" width="19.7109375" style="426" customWidth="1"/>
    <col min="13830" max="13830" width="16.140625" style="426" customWidth="1"/>
    <col min="13831" max="13831" width="16.42578125" style="426" customWidth="1"/>
    <col min="13832" max="13832" width="13.7109375" style="426" customWidth="1"/>
    <col min="13833" max="13833" width="16.140625" style="426" customWidth="1"/>
    <col min="13834" max="13834" width="13.7109375" style="426" customWidth="1"/>
    <col min="13835" max="13835" width="18.28515625" style="426" customWidth="1"/>
    <col min="13836" max="14080" width="9.140625" style="426"/>
    <col min="14081" max="14081" width="22.85546875" style="426" customWidth="1"/>
    <col min="14082" max="14082" width="24.140625" style="426" customWidth="1"/>
    <col min="14083" max="14083" width="20" style="426" customWidth="1"/>
    <col min="14084" max="14084" width="18" style="426" customWidth="1"/>
    <col min="14085" max="14085" width="19.7109375" style="426" customWidth="1"/>
    <col min="14086" max="14086" width="16.140625" style="426" customWidth="1"/>
    <col min="14087" max="14087" width="16.42578125" style="426" customWidth="1"/>
    <col min="14088" max="14088" width="13.7109375" style="426" customWidth="1"/>
    <col min="14089" max="14089" width="16.140625" style="426" customWidth="1"/>
    <col min="14090" max="14090" width="13.7109375" style="426" customWidth="1"/>
    <col min="14091" max="14091" width="18.28515625" style="426" customWidth="1"/>
    <col min="14092" max="14336" width="9.140625" style="426"/>
    <col min="14337" max="14337" width="22.85546875" style="426" customWidth="1"/>
    <col min="14338" max="14338" width="24.140625" style="426" customWidth="1"/>
    <col min="14339" max="14339" width="20" style="426" customWidth="1"/>
    <col min="14340" max="14340" width="18" style="426" customWidth="1"/>
    <col min="14341" max="14341" width="19.7109375" style="426" customWidth="1"/>
    <col min="14342" max="14342" width="16.140625" style="426" customWidth="1"/>
    <col min="14343" max="14343" width="16.42578125" style="426" customWidth="1"/>
    <col min="14344" max="14344" width="13.7109375" style="426" customWidth="1"/>
    <col min="14345" max="14345" width="16.140625" style="426" customWidth="1"/>
    <col min="14346" max="14346" width="13.7109375" style="426" customWidth="1"/>
    <col min="14347" max="14347" width="18.28515625" style="426" customWidth="1"/>
    <col min="14348" max="14592" width="9.140625" style="426"/>
    <col min="14593" max="14593" width="22.85546875" style="426" customWidth="1"/>
    <col min="14594" max="14594" width="24.140625" style="426" customWidth="1"/>
    <col min="14595" max="14595" width="20" style="426" customWidth="1"/>
    <col min="14596" max="14596" width="18" style="426" customWidth="1"/>
    <col min="14597" max="14597" width="19.7109375" style="426" customWidth="1"/>
    <col min="14598" max="14598" width="16.140625" style="426" customWidth="1"/>
    <col min="14599" max="14599" width="16.42578125" style="426" customWidth="1"/>
    <col min="14600" max="14600" width="13.7109375" style="426" customWidth="1"/>
    <col min="14601" max="14601" width="16.140625" style="426" customWidth="1"/>
    <col min="14602" max="14602" width="13.7109375" style="426" customWidth="1"/>
    <col min="14603" max="14603" width="18.28515625" style="426" customWidth="1"/>
    <col min="14604" max="14848" width="9.140625" style="426"/>
    <col min="14849" max="14849" width="22.85546875" style="426" customWidth="1"/>
    <col min="14850" max="14850" width="24.140625" style="426" customWidth="1"/>
    <col min="14851" max="14851" width="20" style="426" customWidth="1"/>
    <col min="14852" max="14852" width="18" style="426" customWidth="1"/>
    <col min="14853" max="14853" width="19.7109375" style="426" customWidth="1"/>
    <col min="14854" max="14854" width="16.140625" style="426" customWidth="1"/>
    <col min="14855" max="14855" width="16.42578125" style="426" customWidth="1"/>
    <col min="14856" max="14856" width="13.7109375" style="426" customWidth="1"/>
    <col min="14857" max="14857" width="16.140625" style="426" customWidth="1"/>
    <col min="14858" max="14858" width="13.7109375" style="426" customWidth="1"/>
    <col min="14859" max="14859" width="18.28515625" style="426" customWidth="1"/>
    <col min="14860" max="15104" width="9.140625" style="426"/>
    <col min="15105" max="15105" width="22.85546875" style="426" customWidth="1"/>
    <col min="15106" max="15106" width="24.140625" style="426" customWidth="1"/>
    <col min="15107" max="15107" width="20" style="426" customWidth="1"/>
    <col min="15108" max="15108" width="18" style="426" customWidth="1"/>
    <col min="15109" max="15109" width="19.7109375" style="426" customWidth="1"/>
    <col min="15110" max="15110" width="16.140625" style="426" customWidth="1"/>
    <col min="15111" max="15111" width="16.42578125" style="426" customWidth="1"/>
    <col min="15112" max="15112" width="13.7109375" style="426" customWidth="1"/>
    <col min="15113" max="15113" width="16.140625" style="426" customWidth="1"/>
    <col min="15114" max="15114" width="13.7109375" style="426" customWidth="1"/>
    <col min="15115" max="15115" width="18.28515625" style="426" customWidth="1"/>
    <col min="15116" max="15360" width="9.140625" style="426"/>
    <col min="15361" max="15361" width="22.85546875" style="426" customWidth="1"/>
    <col min="15362" max="15362" width="24.140625" style="426" customWidth="1"/>
    <col min="15363" max="15363" width="20" style="426" customWidth="1"/>
    <col min="15364" max="15364" width="18" style="426" customWidth="1"/>
    <col min="15365" max="15365" width="19.7109375" style="426" customWidth="1"/>
    <col min="15366" max="15366" width="16.140625" style="426" customWidth="1"/>
    <col min="15367" max="15367" width="16.42578125" style="426" customWidth="1"/>
    <col min="15368" max="15368" width="13.7109375" style="426" customWidth="1"/>
    <col min="15369" max="15369" width="16.140625" style="426" customWidth="1"/>
    <col min="15370" max="15370" width="13.7109375" style="426" customWidth="1"/>
    <col min="15371" max="15371" width="18.28515625" style="426" customWidth="1"/>
    <col min="15372" max="15616" width="9.140625" style="426"/>
    <col min="15617" max="15617" width="22.85546875" style="426" customWidth="1"/>
    <col min="15618" max="15618" width="24.140625" style="426" customWidth="1"/>
    <col min="15619" max="15619" width="20" style="426" customWidth="1"/>
    <col min="15620" max="15620" width="18" style="426" customWidth="1"/>
    <col min="15621" max="15621" width="19.7109375" style="426" customWidth="1"/>
    <col min="15622" max="15622" width="16.140625" style="426" customWidth="1"/>
    <col min="15623" max="15623" width="16.42578125" style="426" customWidth="1"/>
    <col min="15624" max="15624" width="13.7109375" style="426" customWidth="1"/>
    <col min="15625" max="15625" width="16.140625" style="426" customWidth="1"/>
    <col min="15626" max="15626" width="13.7109375" style="426" customWidth="1"/>
    <col min="15627" max="15627" width="18.28515625" style="426" customWidth="1"/>
    <col min="15628" max="15872" width="9.140625" style="426"/>
    <col min="15873" max="15873" width="22.85546875" style="426" customWidth="1"/>
    <col min="15874" max="15874" width="24.140625" style="426" customWidth="1"/>
    <col min="15875" max="15875" width="20" style="426" customWidth="1"/>
    <col min="15876" max="15876" width="18" style="426" customWidth="1"/>
    <col min="15877" max="15877" width="19.7109375" style="426" customWidth="1"/>
    <col min="15878" max="15878" width="16.140625" style="426" customWidth="1"/>
    <col min="15879" max="15879" width="16.42578125" style="426" customWidth="1"/>
    <col min="15880" max="15880" width="13.7109375" style="426" customWidth="1"/>
    <col min="15881" max="15881" width="16.140625" style="426" customWidth="1"/>
    <col min="15882" max="15882" width="13.7109375" style="426" customWidth="1"/>
    <col min="15883" max="15883" width="18.28515625" style="426" customWidth="1"/>
    <col min="15884" max="16128" width="9.140625" style="426"/>
    <col min="16129" max="16129" width="22.85546875" style="426" customWidth="1"/>
    <col min="16130" max="16130" width="24.140625" style="426" customWidth="1"/>
    <col min="16131" max="16131" width="20" style="426" customWidth="1"/>
    <col min="16132" max="16132" width="18" style="426" customWidth="1"/>
    <col min="16133" max="16133" width="19.7109375" style="426" customWidth="1"/>
    <col min="16134" max="16134" width="16.140625" style="426" customWidth="1"/>
    <col min="16135" max="16135" width="16.42578125" style="426" customWidth="1"/>
    <col min="16136" max="16136" width="13.7109375" style="426" customWidth="1"/>
    <col min="16137" max="16137" width="16.140625" style="426" customWidth="1"/>
    <col min="16138" max="16138" width="13.7109375" style="426" customWidth="1"/>
    <col min="16139" max="16139" width="18.28515625" style="426" customWidth="1"/>
    <col min="16140" max="16384" width="9.140625" style="426"/>
  </cols>
  <sheetData>
    <row r="2" spans="1:10" s="384" customFormat="1">
      <c r="A2" s="34"/>
      <c r="D2" s="35"/>
      <c r="E2" s="36"/>
      <c r="F2" s="36" t="s">
        <v>0</v>
      </c>
      <c r="G2" s="36"/>
      <c r="H2" s="36"/>
      <c r="I2" s="36"/>
    </row>
    <row r="3" spans="1:10" s="384" customFormat="1" ht="40.5" customHeight="1">
      <c r="B3" s="37"/>
      <c r="C3" s="37"/>
      <c r="D3" s="404"/>
      <c r="E3" s="404"/>
      <c r="F3" s="549" t="s">
        <v>1</v>
      </c>
      <c r="G3" s="550"/>
      <c r="H3" s="550"/>
      <c r="I3" s="550"/>
      <c r="J3" s="550"/>
    </row>
    <row r="4" spans="1:10" ht="15" customHeight="1">
      <c r="A4" s="551" t="s">
        <v>2</v>
      </c>
      <c r="B4" s="551"/>
      <c r="C4" s="551"/>
      <c r="D4" s="551"/>
      <c r="E4" s="551"/>
      <c r="F4" s="551"/>
      <c r="G4" s="551"/>
      <c r="H4" s="551"/>
      <c r="I4" s="551"/>
    </row>
    <row r="5" spans="1:10" ht="13.5" thickBot="1">
      <c r="A5" s="552"/>
      <c r="B5" s="553"/>
      <c r="C5" s="553"/>
      <c r="D5" s="553"/>
      <c r="E5" s="553"/>
      <c r="F5" s="553"/>
      <c r="G5" s="553"/>
      <c r="H5" s="552"/>
      <c r="I5" s="552"/>
    </row>
    <row r="6" spans="1:10" ht="15" customHeight="1" thickBot="1">
      <c r="A6" s="432"/>
      <c r="B6" s="554" t="s">
        <v>3</v>
      </c>
      <c r="C6" s="555"/>
      <c r="D6" s="555"/>
      <c r="E6" s="555"/>
      <c r="F6" s="555"/>
      <c r="G6" s="556"/>
      <c r="H6" s="433"/>
      <c r="I6" s="433"/>
    </row>
    <row r="7" spans="1:10" ht="12.75" customHeight="1">
      <c r="A7" s="557" t="s">
        <v>4</v>
      </c>
      <c r="B7" s="559" t="s">
        <v>5</v>
      </c>
      <c r="C7" s="561" t="s">
        <v>6</v>
      </c>
      <c r="D7" s="559" t="s">
        <v>7</v>
      </c>
      <c r="E7" s="563" t="s">
        <v>8</v>
      </c>
      <c r="F7" s="565" t="s">
        <v>9</v>
      </c>
      <c r="G7" s="565" t="s">
        <v>10</v>
      </c>
      <c r="H7" s="565" t="s">
        <v>11</v>
      </c>
      <c r="I7" s="585" t="s">
        <v>12</v>
      </c>
    </row>
    <row r="8" spans="1:10" ht="81.75" customHeight="1">
      <c r="A8" s="558"/>
      <c r="B8" s="560"/>
      <c r="C8" s="562"/>
      <c r="D8" s="560"/>
      <c r="E8" s="564"/>
      <c r="F8" s="566"/>
      <c r="G8" s="566"/>
      <c r="H8" s="566"/>
      <c r="I8" s="586"/>
    </row>
    <row r="9" spans="1:10" s="38" customFormat="1" ht="12.75" customHeight="1">
      <c r="A9" s="587" t="s">
        <v>13</v>
      </c>
      <c r="B9" s="588"/>
      <c r="C9" s="588"/>
      <c r="D9" s="588"/>
      <c r="E9" s="589"/>
      <c r="F9" s="589"/>
      <c r="G9" s="589"/>
      <c r="H9" s="589"/>
      <c r="I9" s="584"/>
    </row>
    <row r="10" spans="1:10" s="38" customFormat="1">
      <c r="A10" s="434" t="s">
        <v>43</v>
      </c>
      <c r="B10" s="435">
        <v>415241390.95999998</v>
      </c>
      <c r="C10" s="435">
        <v>9433136.5099999998</v>
      </c>
      <c r="D10" s="435">
        <v>292716847.56</v>
      </c>
      <c r="E10" s="435">
        <v>11941968.77</v>
      </c>
      <c r="F10" s="435">
        <v>84180</v>
      </c>
      <c r="G10" s="435">
        <f>14702035.87+5493928.89</f>
        <v>20195964.759999998</v>
      </c>
      <c r="H10" s="435">
        <v>27436763.68</v>
      </c>
      <c r="I10" s="436">
        <f>B10+SUM(D10:H10)</f>
        <v>767617115.73000002</v>
      </c>
    </row>
    <row r="11" spans="1:10">
      <c r="A11" s="437" t="s">
        <v>14</v>
      </c>
      <c r="B11" s="435">
        <f t="shared" ref="B11:I11" si="0">SUM(B12:B14)</f>
        <v>5603916.8499999996</v>
      </c>
      <c r="C11" s="435">
        <f t="shared" si="0"/>
        <v>226260.66</v>
      </c>
      <c r="D11" s="435">
        <f t="shared" si="0"/>
        <v>12039273.890000001</v>
      </c>
      <c r="E11" s="435">
        <f t="shared" si="0"/>
        <v>129850.44</v>
      </c>
      <c r="F11" s="435">
        <f t="shared" si="0"/>
        <v>0</v>
      </c>
      <c r="G11" s="435">
        <f t="shared" si="0"/>
        <v>1421365.43</v>
      </c>
      <c r="H11" s="435">
        <f t="shared" si="0"/>
        <v>43951683.240000002</v>
      </c>
      <c r="I11" s="436">
        <f t="shared" si="0"/>
        <v>63146089.850000001</v>
      </c>
    </row>
    <row r="12" spans="1:10">
      <c r="A12" s="438" t="s">
        <v>15</v>
      </c>
      <c r="B12" s="439">
        <v>5603916.8499999996</v>
      </c>
      <c r="C12" s="439">
        <v>226260.66</v>
      </c>
      <c r="D12" s="439"/>
      <c r="E12" s="439">
        <v>129850.44</v>
      </c>
      <c r="F12" s="439"/>
      <c r="G12" s="439">
        <v>480751.43</v>
      </c>
      <c r="H12" s="439">
        <v>43951683.240000002</v>
      </c>
      <c r="I12" s="440">
        <f>B12+SUM(D12:H12)</f>
        <v>50166201.960000001</v>
      </c>
    </row>
    <row r="13" spans="1:10">
      <c r="A13" s="438" t="s">
        <v>16</v>
      </c>
      <c r="B13" s="439"/>
      <c r="C13" s="439"/>
      <c r="D13" s="439">
        <v>12039273.890000001</v>
      </c>
      <c r="E13" s="439"/>
      <c r="F13" s="439"/>
      <c r="G13" s="439">
        <v>940614</v>
      </c>
      <c r="H13" s="439"/>
      <c r="I13" s="440">
        <f>B13+SUM(D13:H13)</f>
        <v>12979887.890000001</v>
      </c>
    </row>
    <row r="14" spans="1:10">
      <c r="A14" s="438" t="s">
        <v>17</v>
      </c>
      <c r="B14" s="439"/>
      <c r="C14" s="439"/>
      <c r="D14" s="439"/>
      <c r="E14" s="439"/>
      <c r="F14" s="439">
        <v>0</v>
      </c>
      <c r="G14" s="439"/>
      <c r="H14" s="439"/>
      <c r="I14" s="440">
        <f>B14+SUM(D14:H14)</f>
        <v>0</v>
      </c>
    </row>
    <row r="15" spans="1:10">
      <c r="A15" s="437" t="s">
        <v>18</v>
      </c>
      <c r="B15" s="435">
        <f>SUM(B16:B17)</f>
        <v>4660317.5</v>
      </c>
      <c r="C15" s="435">
        <f>SUM(C16:C17)</f>
        <v>250127.43</v>
      </c>
      <c r="D15" s="435">
        <f t="shared" ref="D15:I15" si="1">SUM(D16:D17)</f>
        <v>0</v>
      </c>
      <c r="E15" s="435">
        <f t="shared" si="1"/>
        <v>0</v>
      </c>
      <c r="F15" s="435">
        <f t="shared" si="1"/>
        <v>0</v>
      </c>
      <c r="G15" s="435">
        <f t="shared" si="1"/>
        <v>0</v>
      </c>
      <c r="H15" s="435">
        <f t="shared" si="1"/>
        <v>13017734.33</v>
      </c>
      <c r="I15" s="436">
        <f t="shared" si="1"/>
        <v>17678051.829999998</v>
      </c>
    </row>
    <row r="16" spans="1:10">
      <c r="A16" s="438" t="s">
        <v>19</v>
      </c>
      <c r="B16" s="439">
        <v>4660317.5</v>
      </c>
      <c r="C16" s="439">
        <v>250127.43</v>
      </c>
      <c r="D16" s="439">
        <v>0</v>
      </c>
      <c r="E16" s="439"/>
      <c r="F16" s="439">
        <v>0</v>
      </c>
      <c r="G16" s="439">
        <v>0</v>
      </c>
      <c r="H16" s="439"/>
      <c r="I16" s="440">
        <f>B16+SUM(D16:H16)</f>
        <v>4660317.5</v>
      </c>
    </row>
    <row r="17" spans="1:9">
      <c r="A17" s="438" t="s">
        <v>16</v>
      </c>
      <c r="B17" s="439"/>
      <c r="C17" s="439"/>
      <c r="D17" s="439"/>
      <c r="E17" s="439"/>
      <c r="F17" s="439"/>
      <c r="G17" s="439"/>
      <c r="H17" s="439">
        <v>13017734.33</v>
      </c>
      <c r="I17" s="440">
        <f>B17+SUM(D17:H17)</f>
        <v>13017734.33</v>
      </c>
    </row>
    <row r="18" spans="1:9">
      <c r="A18" s="434" t="s">
        <v>44</v>
      </c>
      <c r="B18" s="435">
        <f t="shared" ref="B18:I18" si="2">B10+B11-B15</f>
        <v>416184990.31</v>
      </c>
      <c r="C18" s="435">
        <f t="shared" si="2"/>
        <v>9409269.7400000002</v>
      </c>
      <c r="D18" s="435">
        <f t="shared" si="2"/>
        <v>304756121.44999999</v>
      </c>
      <c r="E18" s="435">
        <f t="shared" si="2"/>
        <v>12071819.209999999</v>
      </c>
      <c r="F18" s="435">
        <f t="shared" si="2"/>
        <v>84180</v>
      </c>
      <c r="G18" s="435">
        <f t="shared" si="2"/>
        <v>21617330.189999998</v>
      </c>
      <c r="H18" s="435">
        <f t="shared" si="2"/>
        <v>58370712.590000004</v>
      </c>
      <c r="I18" s="436">
        <f t="shared" si="2"/>
        <v>813085153.75</v>
      </c>
    </row>
    <row r="19" spans="1:9">
      <c r="A19" s="567" t="s">
        <v>20</v>
      </c>
      <c r="B19" s="590"/>
      <c r="C19" s="590"/>
      <c r="D19" s="590"/>
      <c r="E19" s="590"/>
      <c r="F19" s="590"/>
      <c r="G19" s="590"/>
      <c r="H19" s="590"/>
      <c r="I19" s="569"/>
    </row>
    <row r="20" spans="1:9">
      <c r="A20" s="434" t="s">
        <v>43</v>
      </c>
      <c r="B20" s="435">
        <v>1924988.91</v>
      </c>
      <c r="C20" s="435">
        <v>0</v>
      </c>
      <c r="D20" s="435">
        <v>126196657.81</v>
      </c>
      <c r="E20" s="435">
        <v>9296676.2200000007</v>
      </c>
      <c r="F20" s="435">
        <v>84180</v>
      </c>
      <c r="G20" s="435">
        <v>15789750.68</v>
      </c>
      <c r="H20" s="435"/>
      <c r="I20" s="436">
        <f>B20+SUM(D20:H20)</f>
        <v>153292253.62</v>
      </c>
    </row>
    <row r="21" spans="1:9">
      <c r="A21" s="437" t="s">
        <v>14</v>
      </c>
      <c r="B21" s="435">
        <f>SUM(B22:B24)</f>
        <v>168919.03</v>
      </c>
      <c r="C21" s="435">
        <f t="shared" ref="C21:I21" si="3">SUM(C22:C24)</f>
        <v>0</v>
      </c>
      <c r="D21" s="435">
        <f>SUM(D22:D24)</f>
        <v>8908705.8099999987</v>
      </c>
      <c r="E21" s="435">
        <f>SUM(E22:E24)</f>
        <v>366298.6</v>
      </c>
      <c r="F21" s="435">
        <f t="shared" si="3"/>
        <v>0</v>
      </c>
      <c r="G21" s="435">
        <f t="shared" si="3"/>
        <v>2179299.13</v>
      </c>
      <c r="H21" s="435">
        <f t="shared" si="3"/>
        <v>0</v>
      </c>
      <c r="I21" s="436">
        <f t="shared" si="3"/>
        <v>11623222.569999998</v>
      </c>
    </row>
    <row r="22" spans="1:9">
      <c r="A22" s="438" t="s">
        <v>21</v>
      </c>
      <c r="B22" s="439">
        <v>168919.03</v>
      </c>
      <c r="C22" s="439">
        <v>0</v>
      </c>
      <c r="D22" s="439">
        <v>8908154.8599999994</v>
      </c>
      <c r="E22" s="439">
        <v>366298.6</v>
      </c>
      <c r="F22" s="439">
        <v>0</v>
      </c>
      <c r="G22" s="439">
        <v>1698547.7</v>
      </c>
      <c r="H22" s="439"/>
      <c r="I22" s="440">
        <f>B22+SUM(D22:H22)</f>
        <v>11141920.189999998</v>
      </c>
    </row>
    <row r="23" spans="1:9">
      <c r="A23" s="438" t="s">
        <v>16</v>
      </c>
      <c r="B23" s="439"/>
      <c r="C23" s="439"/>
      <c r="D23" s="439">
        <v>550.95000000000005</v>
      </c>
      <c r="E23" s="439"/>
      <c r="F23" s="439"/>
      <c r="G23" s="439">
        <v>480751.43</v>
      </c>
      <c r="H23" s="439"/>
      <c r="I23" s="440">
        <f>B23+SUM(D23:H23)</f>
        <v>481302.38</v>
      </c>
    </row>
    <row r="24" spans="1:9">
      <c r="A24" s="438" t="s">
        <v>17</v>
      </c>
      <c r="B24" s="439"/>
      <c r="C24" s="439"/>
      <c r="D24" s="439"/>
      <c r="E24" s="439"/>
      <c r="F24" s="439"/>
      <c r="G24" s="439"/>
      <c r="H24" s="439"/>
      <c r="I24" s="440">
        <f>B24+SUM(D24:H24)</f>
        <v>0</v>
      </c>
    </row>
    <row r="25" spans="1:9">
      <c r="A25" s="437" t="s">
        <v>18</v>
      </c>
      <c r="B25" s="435">
        <f>SUM(B26:B27)</f>
        <v>0</v>
      </c>
      <c r="C25" s="435">
        <f t="shared" ref="C25:I25" si="4">SUM(C26:C27)</f>
        <v>0</v>
      </c>
      <c r="D25" s="435">
        <f t="shared" si="4"/>
        <v>0</v>
      </c>
      <c r="E25" s="435">
        <f t="shared" si="4"/>
        <v>0</v>
      </c>
      <c r="F25" s="435">
        <f t="shared" si="4"/>
        <v>0</v>
      </c>
      <c r="G25" s="435">
        <f t="shared" si="4"/>
        <v>0</v>
      </c>
      <c r="H25" s="435">
        <f t="shared" si="4"/>
        <v>0</v>
      </c>
      <c r="I25" s="436">
        <f t="shared" si="4"/>
        <v>0</v>
      </c>
    </row>
    <row r="26" spans="1:9">
      <c r="A26" s="438" t="s">
        <v>19</v>
      </c>
      <c r="B26" s="439">
        <v>0</v>
      </c>
      <c r="C26" s="439"/>
      <c r="D26" s="439">
        <v>0</v>
      </c>
      <c r="E26" s="439">
        <v>0</v>
      </c>
      <c r="F26" s="439">
        <v>0</v>
      </c>
      <c r="G26" s="439">
        <v>0</v>
      </c>
      <c r="H26" s="439"/>
      <c r="I26" s="440">
        <f>B26+SUM(D26:H26)</f>
        <v>0</v>
      </c>
    </row>
    <row r="27" spans="1:9">
      <c r="A27" s="438" t="s">
        <v>16</v>
      </c>
      <c r="B27" s="439"/>
      <c r="C27" s="439">
        <v>0</v>
      </c>
      <c r="D27" s="439"/>
      <c r="E27" s="439">
        <v>0</v>
      </c>
      <c r="F27" s="439"/>
      <c r="G27" s="439">
        <v>0</v>
      </c>
      <c r="H27" s="439"/>
      <c r="I27" s="440">
        <f>B27+SUM(D27:H27)</f>
        <v>0</v>
      </c>
    </row>
    <row r="28" spans="1:9">
      <c r="A28" s="434" t="s">
        <v>44</v>
      </c>
      <c r="B28" s="435">
        <f>B20+B21-B25</f>
        <v>2093907.94</v>
      </c>
      <c r="C28" s="435">
        <f t="shared" ref="C28:I28" si="5">C20+C21-C25</f>
        <v>0</v>
      </c>
      <c r="D28" s="435">
        <f>D20+D21-D25</f>
        <v>135105363.62</v>
      </c>
      <c r="E28" s="435">
        <f t="shared" si="5"/>
        <v>9662974.8200000003</v>
      </c>
      <c r="F28" s="435">
        <f t="shared" si="5"/>
        <v>84180</v>
      </c>
      <c r="G28" s="435">
        <f t="shared" si="5"/>
        <v>17969049.809999999</v>
      </c>
      <c r="H28" s="435">
        <f t="shared" si="5"/>
        <v>0</v>
      </c>
      <c r="I28" s="436">
        <f t="shared" si="5"/>
        <v>164915476.19</v>
      </c>
    </row>
    <row r="29" spans="1:9">
      <c r="A29" s="567" t="s">
        <v>22</v>
      </c>
      <c r="B29" s="590"/>
      <c r="C29" s="590"/>
      <c r="D29" s="590"/>
      <c r="E29" s="590"/>
      <c r="F29" s="590"/>
      <c r="G29" s="590"/>
      <c r="H29" s="590"/>
      <c r="I29" s="569"/>
    </row>
    <row r="30" spans="1:9">
      <c r="A30" s="434" t="s">
        <v>43</v>
      </c>
      <c r="B30" s="435"/>
      <c r="C30" s="435"/>
      <c r="D30" s="435"/>
      <c r="E30" s="435"/>
      <c r="F30" s="435"/>
      <c r="G30" s="435"/>
      <c r="H30" s="435"/>
      <c r="I30" s="436">
        <f>B30+SUM(D30:H30)</f>
        <v>0</v>
      </c>
    </row>
    <row r="31" spans="1:9">
      <c r="A31" s="438" t="s">
        <v>23</v>
      </c>
      <c r="B31" s="439"/>
      <c r="C31" s="439"/>
      <c r="D31" s="439"/>
      <c r="E31" s="439"/>
      <c r="F31" s="439"/>
      <c r="G31" s="439"/>
      <c r="H31" s="439"/>
      <c r="I31" s="440">
        <f>B31+SUM(D31:H31)</f>
        <v>0</v>
      </c>
    </row>
    <row r="32" spans="1:9">
      <c r="A32" s="438" t="s">
        <v>24</v>
      </c>
      <c r="B32" s="441"/>
      <c r="C32" s="441"/>
      <c r="D32" s="441"/>
      <c r="E32" s="441"/>
      <c r="F32" s="441"/>
      <c r="G32" s="441"/>
      <c r="H32" s="441"/>
      <c r="I32" s="440">
        <f>B32+SUM(D32:H32)</f>
        <v>0</v>
      </c>
    </row>
    <row r="33" spans="1:9">
      <c r="A33" s="434" t="s">
        <v>44</v>
      </c>
      <c r="B33" s="442">
        <f>B30+B31-B32</f>
        <v>0</v>
      </c>
      <c r="C33" s="442">
        <f t="shared" ref="C33:I33" si="6">C30+C31-C32</f>
        <v>0</v>
      </c>
      <c r="D33" s="442">
        <f t="shared" si="6"/>
        <v>0</v>
      </c>
      <c r="E33" s="442">
        <f t="shared" si="6"/>
        <v>0</v>
      </c>
      <c r="F33" s="442">
        <f t="shared" si="6"/>
        <v>0</v>
      </c>
      <c r="G33" s="442">
        <f t="shared" si="6"/>
        <v>0</v>
      </c>
      <c r="H33" s="442">
        <f t="shared" si="6"/>
        <v>0</v>
      </c>
      <c r="I33" s="443">
        <f t="shared" si="6"/>
        <v>0</v>
      </c>
    </row>
    <row r="34" spans="1:9">
      <c r="A34" s="567" t="s">
        <v>25</v>
      </c>
      <c r="B34" s="568"/>
      <c r="C34" s="568"/>
      <c r="D34" s="568"/>
      <c r="E34" s="568"/>
      <c r="F34" s="568"/>
      <c r="G34" s="568"/>
      <c r="H34" s="568"/>
      <c r="I34" s="569"/>
    </row>
    <row r="35" spans="1:9">
      <c r="A35" s="444" t="s">
        <v>43</v>
      </c>
      <c r="B35" s="445">
        <f t="shared" ref="B35:I35" si="7">B10-B20-B30</f>
        <v>413316402.04999995</v>
      </c>
      <c r="C35" s="445">
        <f t="shared" si="7"/>
        <v>9433136.5099999998</v>
      </c>
      <c r="D35" s="445">
        <f t="shared" si="7"/>
        <v>166520189.75</v>
      </c>
      <c r="E35" s="445">
        <f t="shared" si="7"/>
        <v>2645292.5499999989</v>
      </c>
      <c r="F35" s="445">
        <f t="shared" si="7"/>
        <v>0</v>
      </c>
      <c r="G35" s="445">
        <f t="shared" si="7"/>
        <v>4406214.0799999982</v>
      </c>
      <c r="H35" s="445">
        <f t="shared" si="7"/>
        <v>27436763.68</v>
      </c>
      <c r="I35" s="446">
        <f t="shared" si="7"/>
        <v>614324862.11000001</v>
      </c>
    </row>
    <row r="36" spans="1:9" ht="13.5" thickBot="1">
      <c r="A36" s="447" t="s">
        <v>44</v>
      </c>
      <c r="B36" s="448">
        <f>B18-B28-B33</f>
        <v>414091082.37</v>
      </c>
      <c r="C36" s="448">
        <f t="shared" ref="C36:I36" si="8">C18-C28-C33</f>
        <v>9409269.7400000002</v>
      </c>
      <c r="D36" s="448">
        <f>D18-D28-D33</f>
        <v>169650757.82999998</v>
      </c>
      <c r="E36" s="448">
        <f t="shared" si="8"/>
        <v>2408844.3899999987</v>
      </c>
      <c r="F36" s="448">
        <f t="shared" si="8"/>
        <v>0</v>
      </c>
      <c r="G36" s="448">
        <f t="shared" si="8"/>
        <v>3648280.379999999</v>
      </c>
      <c r="H36" s="448">
        <f t="shared" si="8"/>
        <v>58370712.590000004</v>
      </c>
      <c r="I36" s="449">
        <f t="shared" si="8"/>
        <v>648169677.55999994</v>
      </c>
    </row>
    <row r="37" spans="1:9">
      <c r="A37" s="450"/>
      <c r="B37" s="451"/>
      <c r="C37" s="451"/>
      <c r="D37" s="451"/>
      <c r="E37" s="451"/>
      <c r="F37" s="451"/>
      <c r="G37" s="451"/>
      <c r="H37" s="451"/>
      <c r="I37" s="451"/>
    </row>
    <row r="38" spans="1:9">
      <c r="A38" s="450"/>
      <c r="B38" s="451"/>
      <c r="C38" s="451"/>
      <c r="D38" s="451"/>
      <c r="E38" s="451"/>
      <c r="F38" s="451"/>
      <c r="G38" s="451"/>
      <c r="H38" s="451"/>
      <c r="I38" s="451"/>
    </row>
    <row r="39" spans="1:9">
      <c r="A39" s="450"/>
      <c r="B39" s="451"/>
      <c r="C39" s="451"/>
      <c r="D39" s="451"/>
      <c r="E39" s="451"/>
      <c r="F39" s="451"/>
      <c r="G39" s="451"/>
      <c r="H39" s="451"/>
      <c r="I39" s="451"/>
    </row>
    <row r="40" spans="1:9">
      <c r="A40" s="450"/>
      <c r="B40" s="451"/>
      <c r="C40" s="451"/>
      <c r="D40" s="451"/>
      <c r="E40" s="451"/>
      <c r="F40" s="451"/>
      <c r="G40" s="451"/>
      <c r="H40" s="451"/>
      <c r="I40" s="451"/>
    </row>
    <row r="41" spans="1:9">
      <c r="A41" s="450"/>
      <c r="B41" s="451"/>
      <c r="C41" s="451"/>
      <c r="D41" s="451"/>
      <c r="E41" s="451"/>
      <c r="F41" s="451"/>
      <c r="G41" s="451"/>
      <c r="H41" s="451"/>
      <c r="I41" s="451"/>
    </row>
    <row r="42" spans="1:9">
      <c r="A42" s="450"/>
      <c r="B42" s="451"/>
      <c r="C42" s="451"/>
      <c r="D42" s="451"/>
      <c r="E42" s="451"/>
      <c r="F42" s="451"/>
      <c r="G42" s="451"/>
      <c r="H42" s="451"/>
      <c r="I42" s="451"/>
    </row>
    <row r="43" spans="1:9">
      <c r="A43" s="450"/>
      <c r="B43" s="451"/>
      <c r="C43" s="451"/>
      <c r="D43" s="451"/>
      <c r="E43" s="451"/>
      <c r="F43" s="451"/>
      <c r="G43" s="451"/>
      <c r="H43" s="451"/>
      <c r="I43" s="451"/>
    </row>
    <row r="44" spans="1:9">
      <c r="A44" s="452"/>
      <c r="B44" s="451"/>
      <c r="C44" s="451"/>
      <c r="D44" s="451"/>
      <c r="E44" s="451"/>
      <c r="F44" s="451"/>
      <c r="G44" s="451"/>
      <c r="H44" s="451"/>
      <c r="I44" s="451"/>
    </row>
    <row r="45" spans="1:9" ht="15">
      <c r="A45" s="570" t="s">
        <v>26</v>
      </c>
      <c r="B45" s="570"/>
      <c r="C45" s="570"/>
    </row>
    <row r="46" spans="1:9" ht="13.5" thickBot="1">
      <c r="A46" s="453"/>
      <c r="B46" s="453"/>
      <c r="C46" s="454"/>
    </row>
    <row r="47" spans="1:9" ht="21.75" customHeight="1">
      <c r="A47" s="571" t="s">
        <v>27</v>
      </c>
      <c r="B47" s="572"/>
      <c r="C47" s="577" t="s">
        <v>28</v>
      </c>
    </row>
    <row r="48" spans="1:9" ht="13.5" customHeight="1">
      <c r="A48" s="573"/>
      <c r="B48" s="574"/>
      <c r="C48" s="578"/>
    </row>
    <row r="49" spans="1:3" ht="29.25" customHeight="1">
      <c r="A49" s="575"/>
      <c r="B49" s="576"/>
      <c r="C49" s="579"/>
    </row>
    <row r="50" spans="1:3">
      <c r="A50" s="580" t="s">
        <v>13</v>
      </c>
      <c r="B50" s="581"/>
      <c r="C50" s="582"/>
    </row>
    <row r="51" spans="1:3">
      <c r="A51" s="583" t="s">
        <v>43</v>
      </c>
      <c r="B51" s="584"/>
      <c r="C51" s="455">
        <v>1800515.11</v>
      </c>
    </row>
    <row r="52" spans="1:3">
      <c r="A52" s="591" t="s">
        <v>14</v>
      </c>
      <c r="B52" s="592"/>
      <c r="C52" s="456">
        <f>SUM(C53:C54)</f>
        <v>9000</v>
      </c>
    </row>
    <row r="53" spans="1:3">
      <c r="A53" s="593" t="s">
        <v>15</v>
      </c>
      <c r="B53" s="594"/>
      <c r="C53" s="457">
        <v>9000</v>
      </c>
    </row>
    <row r="54" spans="1:3">
      <c r="A54" s="593" t="s">
        <v>16</v>
      </c>
      <c r="B54" s="594"/>
      <c r="C54" s="457">
        <v>0</v>
      </c>
    </row>
    <row r="55" spans="1:3">
      <c r="A55" s="591" t="s">
        <v>18</v>
      </c>
      <c r="B55" s="592"/>
      <c r="C55" s="456">
        <f>SUM(C56:C57)</f>
        <v>0</v>
      </c>
    </row>
    <row r="56" spans="1:3">
      <c r="A56" s="593" t="s">
        <v>19</v>
      </c>
      <c r="B56" s="594"/>
      <c r="C56" s="457">
        <v>0</v>
      </c>
    </row>
    <row r="57" spans="1:3">
      <c r="A57" s="593" t="s">
        <v>16</v>
      </c>
      <c r="B57" s="594"/>
      <c r="C57" s="457">
        <v>0</v>
      </c>
    </row>
    <row r="58" spans="1:3">
      <c r="A58" s="583" t="s">
        <v>44</v>
      </c>
      <c r="B58" s="584"/>
      <c r="C58" s="456">
        <f>C51+C52-C55</f>
        <v>1809515.11</v>
      </c>
    </row>
    <row r="59" spans="1:3">
      <c r="A59" s="580" t="s">
        <v>20</v>
      </c>
      <c r="B59" s="581"/>
      <c r="C59" s="582"/>
    </row>
    <row r="60" spans="1:3">
      <c r="A60" s="583" t="s">
        <v>43</v>
      </c>
      <c r="B60" s="584"/>
      <c r="C60" s="455">
        <v>1800515.11</v>
      </c>
    </row>
    <row r="61" spans="1:3">
      <c r="A61" s="591" t="s">
        <v>14</v>
      </c>
      <c r="B61" s="592"/>
      <c r="C61" s="456">
        <v>0</v>
      </c>
    </row>
    <row r="62" spans="1:3">
      <c r="A62" s="593" t="s">
        <v>21</v>
      </c>
      <c r="B62" s="594"/>
      <c r="C62" s="457">
        <v>0</v>
      </c>
    </row>
    <row r="63" spans="1:3">
      <c r="A63" s="593" t="s">
        <v>16</v>
      </c>
      <c r="B63" s="594"/>
      <c r="C63" s="457">
        <v>9000</v>
      </c>
    </row>
    <row r="64" spans="1:3">
      <c r="A64" s="591" t="s">
        <v>18</v>
      </c>
      <c r="B64" s="592"/>
      <c r="C64" s="456">
        <f>SUM(C65:C66)</f>
        <v>0</v>
      </c>
    </row>
    <row r="65" spans="1:5">
      <c r="A65" s="593" t="s">
        <v>19</v>
      </c>
      <c r="B65" s="594"/>
      <c r="C65" s="457">
        <v>0</v>
      </c>
    </row>
    <row r="66" spans="1:5">
      <c r="A66" s="601" t="s">
        <v>16</v>
      </c>
      <c r="B66" s="602"/>
      <c r="C66" s="458">
        <v>0</v>
      </c>
    </row>
    <row r="67" spans="1:5">
      <c r="A67" s="583" t="s">
        <v>44</v>
      </c>
      <c r="B67" s="584"/>
      <c r="C67" s="459">
        <f>C60+C63-C62</f>
        <v>1809515.11</v>
      </c>
    </row>
    <row r="68" spans="1:5">
      <c r="A68" s="603" t="s">
        <v>22</v>
      </c>
      <c r="B68" s="604"/>
      <c r="C68" s="582"/>
    </row>
    <row r="69" spans="1:5">
      <c r="A69" s="583" t="s">
        <v>43</v>
      </c>
      <c r="B69" s="584"/>
      <c r="C69" s="455">
        <v>0</v>
      </c>
    </row>
    <row r="70" spans="1:5">
      <c r="A70" s="595" t="s">
        <v>23</v>
      </c>
      <c r="B70" s="596"/>
      <c r="C70" s="460">
        <v>0</v>
      </c>
    </row>
    <row r="71" spans="1:5">
      <c r="A71" s="595" t="s">
        <v>24</v>
      </c>
      <c r="B71" s="596"/>
      <c r="C71" s="460">
        <v>0</v>
      </c>
    </row>
    <row r="72" spans="1:5">
      <c r="A72" s="583" t="s">
        <v>44</v>
      </c>
      <c r="B72" s="584"/>
      <c r="C72" s="461">
        <f>C69+C70-C71</f>
        <v>0</v>
      </c>
    </row>
    <row r="73" spans="1:5">
      <c r="A73" s="580" t="s">
        <v>25</v>
      </c>
      <c r="B73" s="581"/>
      <c r="C73" s="582"/>
    </row>
    <row r="74" spans="1:5">
      <c r="A74" s="597" t="s">
        <v>43</v>
      </c>
      <c r="B74" s="598"/>
      <c r="C74" s="455">
        <f>C51-C60-C69</f>
        <v>0</v>
      </c>
    </row>
    <row r="75" spans="1:5" ht="13.5" thickBot="1">
      <c r="A75" s="599" t="s">
        <v>44</v>
      </c>
      <c r="B75" s="600"/>
      <c r="C75" s="462">
        <f>C58-C67-C72</f>
        <v>0</v>
      </c>
    </row>
    <row r="80" spans="1:5" ht="15">
      <c r="A80" s="616" t="s">
        <v>29</v>
      </c>
      <c r="B80" s="617"/>
      <c r="C80" s="617"/>
      <c r="D80" s="617"/>
      <c r="E80" s="617"/>
    </row>
    <row r="81" spans="1:5" ht="13.5" thickBot="1">
      <c r="A81" s="39"/>
      <c r="B81" s="40"/>
      <c r="C81" s="40"/>
      <c r="D81" s="40"/>
      <c r="E81" s="40"/>
    </row>
    <row r="82" spans="1:5" ht="153.75" thickBot="1">
      <c r="A82" s="41" t="s">
        <v>30</v>
      </c>
      <c r="B82" s="42" t="s">
        <v>31</v>
      </c>
      <c r="C82" s="42" t="s">
        <v>32</v>
      </c>
      <c r="D82" s="42" t="s">
        <v>33</v>
      </c>
      <c r="E82" s="43" t="s">
        <v>34</v>
      </c>
    </row>
    <row r="83" spans="1:5" ht="13.5" thickBot="1">
      <c r="A83" s="44" t="s">
        <v>13</v>
      </c>
      <c r="B83" s="45"/>
      <c r="C83" s="45"/>
      <c r="D83" s="45"/>
      <c r="E83" s="46"/>
    </row>
    <row r="84" spans="1:5" ht="25.5">
      <c r="A84" s="364" t="s">
        <v>570</v>
      </c>
      <c r="B84" s="47"/>
      <c r="C84" s="47"/>
      <c r="D84" s="47"/>
      <c r="E84" s="48">
        <f>B84+C84+D84</f>
        <v>0</v>
      </c>
    </row>
    <row r="85" spans="1:5">
      <c r="A85" s="49" t="s">
        <v>23</v>
      </c>
      <c r="B85" s="50">
        <f>SUM(B86:B87)</f>
        <v>0</v>
      </c>
      <c r="C85" s="50">
        <f>SUM(C86:C87)</f>
        <v>0</v>
      </c>
      <c r="D85" s="50">
        <f>SUM(D86:D87)</f>
        <v>0</v>
      </c>
      <c r="E85" s="51">
        <f>SUM(E86:E87)</f>
        <v>0</v>
      </c>
    </row>
    <row r="86" spans="1:5">
      <c r="A86" s="52" t="s">
        <v>35</v>
      </c>
      <c r="B86" s="53">
        <v>0</v>
      </c>
      <c r="C86" s="53">
        <v>0</v>
      </c>
      <c r="D86" s="53">
        <v>0</v>
      </c>
      <c r="E86" s="54">
        <f>B86+C86+D86</f>
        <v>0</v>
      </c>
    </row>
    <row r="87" spans="1:5">
      <c r="A87" s="52" t="s">
        <v>36</v>
      </c>
      <c r="B87" s="53">
        <v>0</v>
      </c>
      <c r="C87" s="53">
        <v>0</v>
      </c>
      <c r="D87" s="53">
        <v>0</v>
      </c>
      <c r="E87" s="54">
        <f>B87+C87+D87</f>
        <v>0</v>
      </c>
    </row>
    <row r="88" spans="1:5">
      <c r="A88" s="49" t="s">
        <v>24</v>
      </c>
      <c r="B88" s="50">
        <f>SUM(B89:B91)</f>
        <v>0</v>
      </c>
      <c r="C88" s="50">
        <f>SUM(C89:C91)</f>
        <v>0</v>
      </c>
      <c r="D88" s="50">
        <f>SUM(D89:D91)</f>
        <v>0</v>
      </c>
      <c r="E88" s="51">
        <f>SUM(E89:E91)</f>
        <v>0</v>
      </c>
    </row>
    <row r="89" spans="1:5">
      <c r="A89" s="52" t="s">
        <v>37</v>
      </c>
      <c r="B89" s="53">
        <v>0</v>
      </c>
      <c r="C89" s="53">
        <v>0</v>
      </c>
      <c r="D89" s="53">
        <v>0</v>
      </c>
      <c r="E89" s="54">
        <f>B89+C89+D89</f>
        <v>0</v>
      </c>
    </row>
    <row r="90" spans="1:5">
      <c r="A90" s="52" t="s">
        <v>38</v>
      </c>
      <c r="B90" s="53">
        <v>0</v>
      </c>
      <c r="C90" s="53">
        <v>0</v>
      </c>
      <c r="D90" s="53">
        <v>0</v>
      </c>
      <c r="E90" s="54">
        <f>B90+C90+D90</f>
        <v>0</v>
      </c>
    </row>
    <row r="91" spans="1:5">
      <c r="A91" s="55" t="s">
        <v>39</v>
      </c>
      <c r="B91" s="53">
        <v>0</v>
      </c>
      <c r="C91" s="53">
        <v>0</v>
      </c>
      <c r="D91" s="53">
        <v>0</v>
      </c>
      <c r="E91" s="54">
        <f>B91+C91+D91</f>
        <v>0</v>
      </c>
    </row>
    <row r="92" spans="1:5" ht="26.25" thickBot="1">
      <c r="A92" s="365" t="s">
        <v>504</v>
      </c>
      <c r="B92" s="56">
        <f>B84+B85-B88</f>
        <v>0</v>
      </c>
      <c r="C92" s="56">
        <f>C84+C85-C88</f>
        <v>0</v>
      </c>
      <c r="D92" s="56">
        <f>D84+D85-D88</f>
        <v>0</v>
      </c>
      <c r="E92" s="57">
        <f>E84+E85-E88</f>
        <v>0</v>
      </c>
    </row>
    <row r="93" spans="1:5" ht="13.5" thickBot="1">
      <c r="A93" s="58" t="s">
        <v>40</v>
      </c>
      <c r="B93" s="59"/>
      <c r="C93" s="59"/>
      <c r="D93" s="59"/>
      <c r="E93" s="60"/>
    </row>
    <row r="94" spans="1:5">
      <c r="A94" s="364" t="s">
        <v>505</v>
      </c>
      <c r="B94" s="47"/>
      <c r="C94" s="47"/>
      <c r="D94" s="47"/>
      <c r="E94" s="48">
        <f>B94+C94+D94</f>
        <v>0</v>
      </c>
    </row>
    <row r="95" spans="1:5">
      <c r="A95" s="49" t="s">
        <v>23</v>
      </c>
      <c r="B95" s="50">
        <v>0</v>
      </c>
      <c r="C95" s="50">
        <v>0</v>
      </c>
      <c r="D95" s="50">
        <v>0</v>
      </c>
      <c r="E95" s="51">
        <f>SUM(B95:D95)</f>
        <v>0</v>
      </c>
    </row>
    <row r="96" spans="1:5">
      <c r="A96" s="49" t="s">
        <v>24</v>
      </c>
      <c r="B96" s="50">
        <v>0</v>
      </c>
      <c r="C96" s="50">
        <v>0</v>
      </c>
      <c r="D96" s="50">
        <v>0</v>
      </c>
      <c r="E96" s="51">
        <f>SUM(B96:D96)</f>
        <v>0</v>
      </c>
    </row>
    <row r="97" spans="1:5" ht="13.5" thickBot="1">
      <c r="A97" s="365" t="s">
        <v>502</v>
      </c>
      <c r="B97" s="56">
        <f>B94+B95-B96</f>
        <v>0</v>
      </c>
      <c r="C97" s="56">
        <f>C94+C95-C96</f>
        <v>0</v>
      </c>
      <c r="D97" s="56">
        <f>D94+D95-D96</f>
        <v>0</v>
      </c>
      <c r="E97" s="57">
        <f>E94+E95-E96</f>
        <v>0</v>
      </c>
    </row>
    <row r="98" spans="1:5" ht="13.5" thickBot="1">
      <c r="A98" s="618" t="s">
        <v>25</v>
      </c>
      <c r="B98" s="619"/>
      <c r="C98" s="619"/>
      <c r="D98" s="619"/>
      <c r="E98" s="620"/>
    </row>
    <row r="99" spans="1:5">
      <c r="A99" s="385" t="s">
        <v>43</v>
      </c>
      <c r="B99" s="386">
        <f>B84-B94</f>
        <v>0</v>
      </c>
      <c r="C99" s="386">
        <f>C84-C94</f>
        <v>0</v>
      </c>
      <c r="D99" s="386">
        <f>D84-D94</f>
        <v>0</v>
      </c>
      <c r="E99" s="386">
        <f>E84-E94</f>
        <v>0</v>
      </c>
    </row>
    <row r="100" spans="1:5" ht="13.5" thickBot="1">
      <c r="A100" s="387" t="s">
        <v>44</v>
      </c>
      <c r="B100" s="388">
        <f>B92-B97</f>
        <v>0</v>
      </c>
      <c r="C100" s="388">
        <f>C92-C97</f>
        <v>0</v>
      </c>
      <c r="D100" s="388">
        <f>D92-D97</f>
        <v>0</v>
      </c>
      <c r="E100" s="388">
        <f>E92-E97</f>
        <v>0</v>
      </c>
    </row>
    <row r="105" spans="1:5" ht="48" customHeight="1">
      <c r="A105" s="613" t="s">
        <v>41</v>
      </c>
      <c r="B105" s="613"/>
      <c r="C105" s="613"/>
      <c r="D105" s="613"/>
    </row>
    <row r="106" spans="1:5" ht="13.5" thickBot="1">
      <c r="A106" s="621"/>
      <c r="B106" s="622"/>
      <c r="C106" s="622"/>
    </row>
    <row r="107" spans="1:5">
      <c r="A107" s="61" t="s">
        <v>42</v>
      </c>
      <c r="B107" s="62" t="s">
        <v>43</v>
      </c>
      <c r="C107" s="62" t="s">
        <v>44</v>
      </c>
      <c r="D107" s="63" t="s">
        <v>45</v>
      </c>
    </row>
    <row r="108" spans="1:5">
      <c r="A108" s="64" t="s">
        <v>46</v>
      </c>
      <c r="B108" s="65"/>
      <c r="C108" s="65"/>
      <c r="D108" s="66" t="s">
        <v>414</v>
      </c>
    </row>
    <row r="109" spans="1:5">
      <c r="A109" s="67" t="s">
        <v>47</v>
      </c>
      <c r="B109" s="68">
        <v>0</v>
      </c>
      <c r="C109" s="68">
        <v>0</v>
      </c>
      <c r="D109" s="69"/>
    </row>
    <row r="110" spans="1:5" ht="13.5" thickBot="1">
      <c r="A110" s="70" t="s">
        <v>48</v>
      </c>
      <c r="B110" s="71">
        <v>0</v>
      </c>
      <c r="C110" s="72">
        <v>0</v>
      </c>
      <c r="D110" s="73" t="s">
        <v>414</v>
      </c>
    </row>
    <row r="115" spans="1:9" ht="15">
      <c r="A115" s="613" t="s">
        <v>49</v>
      </c>
      <c r="B115" s="614"/>
      <c r="C115" s="614"/>
      <c r="D115" s="615"/>
      <c r="E115" s="615"/>
      <c r="F115" s="615"/>
      <c r="G115" s="615"/>
    </row>
    <row r="116" spans="1:9" ht="13.5" thickBot="1">
      <c r="A116" s="621"/>
      <c r="B116" s="622"/>
      <c r="C116" s="622"/>
    </row>
    <row r="117" spans="1:9" ht="13.5" customHeight="1">
      <c r="A117" s="605"/>
      <c r="B117" s="607" t="s">
        <v>50</v>
      </c>
      <c r="C117" s="608"/>
      <c r="D117" s="608"/>
      <c r="E117" s="608"/>
      <c r="F117" s="609"/>
      <c r="G117" s="607" t="s">
        <v>51</v>
      </c>
      <c r="H117" s="608"/>
      <c r="I117" s="609"/>
    </row>
    <row r="118" spans="1:9" ht="38.25">
      <c r="A118" s="606"/>
      <c r="B118" s="74" t="s">
        <v>52</v>
      </c>
      <c r="C118" s="75" t="s">
        <v>53</v>
      </c>
      <c r="D118" s="75" t="s">
        <v>54</v>
      </c>
      <c r="E118" s="75" t="s">
        <v>55</v>
      </c>
      <c r="F118" s="76" t="s">
        <v>56</v>
      </c>
      <c r="G118" s="77" t="s">
        <v>57</v>
      </c>
      <c r="H118" s="78" t="s">
        <v>58</v>
      </c>
      <c r="I118" s="79" t="s">
        <v>59</v>
      </c>
    </row>
    <row r="119" spans="1:9">
      <c r="A119" s="80" t="s">
        <v>43</v>
      </c>
      <c r="B119" s="81">
        <v>0</v>
      </c>
      <c r="C119" s="82">
        <v>0</v>
      </c>
      <c r="D119" s="82">
        <v>0</v>
      </c>
      <c r="E119" s="83">
        <v>0</v>
      </c>
      <c r="F119" s="84">
        <v>0</v>
      </c>
      <c r="G119" s="85">
        <v>0</v>
      </c>
      <c r="H119" s="82">
        <v>0</v>
      </c>
      <c r="I119" s="86">
        <v>0</v>
      </c>
    </row>
    <row r="120" spans="1:9" ht="38.25">
      <c r="A120" s="87" t="s">
        <v>60</v>
      </c>
      <c r="B120" s="88">
        <v>0</v>
      </c>
      <c r="C120" s="89"/>
      <c r="D120" s="89">
        <v>0</v>
      </c>
      <c r="E120" s="83">
        <v>0</v>
      </c>
      <c r="F120" s="84">
        <v>0</v>
      </c>
      <c r="G120" s="85">
        <v>0</v>
      </c>
      <c r="H120" s="89">
        <v>0</v>
      </c>
      <c r="I120" s="90">
        <v>0</v>
      </c>
    </row>
    <row r="121" spans="1:9" ht="39" thickBot="1">
      <c r="A121" s="91" t="s">
        <v>61</v>
      </c>
      <c r="B121" s="92">
        <v>0</v>
      </c>
      <c r="C121" s="93"/>
      <c r="D121" s="93">
        <v>0</v>
      </c>
      <c r="E121" s="94">
        <v>0</v>
      </c>
      <c r="F121" s="95">
        <v>0</v>
      </c>
      <c r="G121" s="96">
        <v>0</v>
      </c>
      <c r="H121" s="93">
        <v>0</v>
      </c>
      <c r="I121" s="97">
        <v>0</v>
      </c>
    </row>
    <row r="122" spans="1:9" ht="13.5" thickBot="1">
      <c r="A122" s="98" t="s">
        <v>44</v>
      </c>
      <c r="B122" s="99">
        <f t="shared" ref="B122:I122" si="9">B119+B120-B121</f>
        <v>0</v>
      </c>
      <c r="C122" s="100">
        <f t="shared" si="9"/>
        <v>0</v>
      </c>
      <c r="D122" s="100">
        <f t="shared" si="9"/>
        <v>0</v>
      </c>
      <c r="E122" s="101">
        <f t="shared" si="9"/>
        <v>0</v>
      </c>
      <c r="F122" s="102">
        <f t="shared" si="9"/>
        <v>0</v>
      </c>
      <c r="G122" s="103">
        <f t="shared" si="9"/>
        <v>0</v>
      </c>
      <c r="H122" s="101">
        <f t="shared" si="9"/>
        <v>0</v>
      </c>
      <c r="I122" s="102">
        <f t="shared" si="9"/>
        <v>0</v>
      </c>
    </row>
    <row r="127" spans="1:9" ht="15" customHeight="1">
      <c r="A127" s="551" t="s">
        <v>62</v>
      </c>
      <c r="B127" s="610"/>
      <c r="C127" s="610"/>
    </row>
    <row r="128" spans="1:9" ht="13.5" thickBot="1">
      <c r="A128" s="611"/>
      <c r="B128" s="612"/>
      <c r="C128" s="612"/>
    </row>
    <row r="129" spans="1:4" ht="13.5" thickBot="1">
      <c r="A129" s="463" t="s">
        <v>42</v>
      </c>
      <c r="B129" s="464" t="s">
        <v>43</v>
      </c>
      <c r="C129" s="465" t="s">
        <v>44</v>
      </c>
    </row>
    <row r="130" spans="1:4" ht="26.25" thickBot="1">
      <c r="A130" s="466" t="s">
        <v>63</v>
      </c>
      <c r="B130" s="467">
        <v>4831772.09</v>
      </c>
      <c r="C130" s="468">
        <v>4662853.0599999996</v>
      </c>
    </row>
    <row r="135" spans="1:4" ht="50.25" customHeight="1">
      <c r="A135" s="613" t="s">
        <v>64</v>
      </c>
      <c r="B135" s="614"/>
      <c r="C135" s="614"/>
      <c r="D135" s="615"/>
    </row>
    <row r="136" spans="1:4" ht="13.5" thickBot="1">
      <c r="A136" s="621"/>
      <c r="B136" s="622"/>
      <c r="C136" s="622"/>
    </row>
    <row r="137" spans="1:4">
      <c r="A137" s="633" t="s">
        <v>30</v>
      </c>
      <c r="B137" s="634"/>
      <c r="C137" s="62" t="s">
        <v>43</v>
      </c>
      <c r="D137" s="63" t="s">
        <v>44</v>
      </c>
    </row>
    <row r="138" spans="1:4" ht="66" customHeight="1">
      <c r="A138" s="635" t="s">
        <v>65</v>
      </c>
      <c r="B138" s="636"/>
      <c r="C138" s="65">
        <f>SUM(C140:C144)</f>
        <v>0</v>
      </c>
      <c r="D138" s="104">
        <f>SUM(D140:D144)</f>
        <v>0</v>
      </c>
    </row>
    <row r="139" spans="1:4">
      <c r="A139" s="637" t="s">
        <v>47</v>
      </c>
      <c r="B139" s="638"/>
      <c r="C139" s="105">
        <v>0</v>
      </c>
      <c r="D139" s="106">
        <v>0</v>
      </c>
    </row>
    <row r="140" spans="1:4">
      <c r="A140" s="639" t="s">
        <v>5</v>
      </c>
      <c r="B140" s="640"/>
      <c r="C140" s="107">
        <v>0</v>
      </c>
      <c r="D140" s="108">
        <v>0</v>
      </c>
    </row>
    <row r="141" spans="1:4">
      <c r="A141" s="623" t="s">
        <v>7</v>
      </c>
      <c r="B141" s="624"/>
      <c r="C141" s="109">
        <v>0</v>
      </c>
      <c r="D141" s="66">
        <v>0</v>
      </c>
    </row>
    <row r="142" spans="1:4">
      <c r="A142" s="623" t="s">
        <v>8</v>
      </c>
      <c r="B142" s="624"/>
      <c r="C142" s="109">
        <v>0</v>
      </c>
      <c r="D142" s="66">
        <v>0</v>
      </c>
    </row>
    <row r="143" spans="1:4">
      <c r="A143" s="623" t="s">
        <v>9</v>
      </c>
      <c r="B143" s="624"/>
      <c r="C143" s="109">
        <v>0</v>
      </c>
      <c r="D143" s="66">
        <v>0</v>
      </c>
    </row>
    <row r="144" spans="1:4" ht="13.5" thickBot="1">
      <c r="A144" s="625" t="s">
        <v>10</v>
      </c>
      <c r="B144" s="626"/>
      <c r="C144" s="110">
        <v>0</v>
      </c>
      <c r="D144" s="111">
        <v>0</v>
      </c>
    </row>
    <row r="149" spans="1:9" ht="15">
      <c r="A149" s="627" t="s">
        <v>66</v>
      </c>
      <c r="B149" s="628"/>
      <c r="C149" s="628"/>
      <c r="D149" s="628"/>
      <c r="E149" s="628"/>
      <c r="F149" s="628"/>
      <c r="G149" s="628"/>
      <c r="H149" s="628"/>
      <c r="I149" s="628"/>
    </row>
    <row r="150" spans="1:9" ht="13.5" thickBot="1">
      <c r="B150" s="112"/>
      <c r="C150" s="112"/>
      <c r="D150" s="112"/>
      <c r="E150" s="112" t="s">
        <v>67</v>
      </c>
      <c r="F150" s="113"/>
      <c r="G150" s="113"/>
      <c r="H150" s="113"/>
      <c r="I150" s="113"/>
    </row>
    <row r="151" spans="1:9" ht="109.15" customHeight="1" thickBot="1">
      <c r="A151" s="629"/>
      <c r="B151" s="630"/>
      <c r="C151" s="114" t="s">
        <v>68</v>
      </c>
      <c r="D151" s="115" t="s">
        <v>69</v>
      </c>
      <c r="E151" s="114" t="s">
        <v>70</v>
      </c>
      <c r="F151" s="116" t="s">
        <v>71</v>
      </c>
      <c r="G151" s="114" t="s">
        <v>72</v>
      </c>
      <c r="H151" s="205" t="s">
        <v>579</v>
      </c>
      <c r="I151" s="413" t="s">
        <v>571</v>
      </c>
    </row>
    <row r="152" spans="1:9">
      <c r="A152" s="631" t="s">
        <v>580</v>
      </c>
      <c r="B152" s="632"/>
      <c r="C152" s="117"/>
      <c r="D152" s="118"/>
      <c r="E152" s="119"/>
      <c r="F152" s="118"/>
      <c r="G152" s="119"/>
      <c r="H152" s="119"/>
      <c r="I152" s="120"/>
    </row>
    <row r="153" spans="1:9">
      <c r="A153" s="121"/>
      <c r="B153" s="122" t="s">
        <v>506</v>
      </c>
      <c r="C153" s="123"/>
      <c r="D153" s="124"/>
      <c r="E153" s="125"/>
      <c r="F153" s="124"/>
      <c r="G153" s="125"/>
      <c r="H153" s="125"/>
      <c r="I153" s="126"/>
    </row>
    <row r="154" spans="1:9">
      <c r="A154" s="85" t="s">
        <v>73</v>
      </c>
      <c r="B154" s="127"/>
      <c r="C154" s="128"/>
      <c r="D154" s="129"/>
      <c r="E154" s="130"/>
      <c r="F154" s="129"/>
      <c r="G154" s="130"/>
      <c r="H154" s="130"/>
      <c r="I154" s="84"/>
    </row>
    <row r="155" spans="1:9">
      <c r="A155" s="85" t="s">
        <v>74</v>
      </c>
      <c r="B155" s="127"/>
      <c r="C155" s="128"/>
      <c r="D155" s="129"/>
      <c r="E155" s="130"/>
      <c r="F155" s="129"/>
      <c r="G155" s="130"/>
      <c r="H155" s="130"/>
      <c r="I155" s="84"/>
    </row>
    <row r="156" spans="1:9" ht="13.5" thickBot="1">
      <c r="A156" s="131" t="s">
        <v>75</v>
      </c>
      <c r="B156" s="132"/>
      <c r="C156" s="133"/>
      <c r="D156" s="134"/>
      <c r="E156" s="135"/>
      <c r="F156" s="134"/>
      <c r="G156" s="135"/>
      <c r="H156" s="135"/>
      <c r="I156" s="136"/>
    </row>
    <row r="157" spans="1:9" ht="13.5" thickBot="1">
      <c r="A157" s="137"/>
      <c r="B157" s="423" t="s">
        <v>76</v>
      </c>
      <c r="C157" s="138"/>
      <c r="D157" s="138"/>
      <c r="E157" s="138">
        <f>SUM(E154:E156)</f>
        <v>0</v>
      </c>
      <c r="F157" s="138">
        <f>SUM(F154:F156)</f>
        <v>0</v>
      </c>
      <c r="G157" s="138">
        <f>SUM(G154:G156)</f>
        <v>0</v>
      </c>
      <c r="H157" s="138"/>
      <c r="I157" s="138"/>
    </row>
    <row r="158" spans="1:9" ht="105.6" customHeight="1" thickBot="1">
      <c r="A158" s="629"/>
      <c r="B158" s="653"/>
      <c r="C158" s="114" t="s">
        <v>68</v>
      </c>
      <c r="D158" s="115" t="s">
        <v>69</v>
      </c>
      <c r="E158" s="114" t="s">
        <v>70</v>
      </c>
      <c r="F158" s="116" t="s">
        <v>71</v>
      </c>
      <c r="G158" s="114" t="s">
        <v>72</v>
      </c>
      <c r="H158" s="114" t="s">
        <v>507</v>
      </c>
      <c r="I158" s="114" t="s">
        <v>508</v>
      </c>
    </row>
    <row r="159" spans="1:9">
      <c r="A159" s="631" t="s">
        <v>581</v>
      </c>
      <c r="B159" s="654"/>
      <c r="C159" s="139"/>
      <c r="D159" s="140"/>
      <c r="E159" s="141"/>
      <c r="F159" s="140"/>
      <c r="G159" s="141"/>
      <c r="H159" s="141"/>
      <c r="I159" s="142"/>
    </row>
    <row r="160" spans="1:9">
      <c r="A160" s="143"/>
      <c r="B160" s="144" t="s">
        <v>506</v>
      </c>
      <c r="C160" s="123"/>
      <c r="D160" s="124"/>
      <c r="E160" s="125"/>
      <c r="F160" s="124"/>
      <c r="G160" s="125"/>
      <c r="H160" s="125"/>
      <c r="I160" s="126"/>
    </row>
    <row r="161" spans="1:9">
      <c r="A161" s="85" t="s">
        <v>73</v>
      </c>
      <c r="B161" s="127"/>
      <c r="C161" s="128"/>
      <c r="D161" s="129"/>
      <c r="E161" s="130"/>
      <c r="F161" s="129"/>
      <c r="G161" s="130"/>
      <c r="H161" s="130"/>
      <c r="I161" s="84"/>
    </row>
    <row r="162" spans="1:9">
      <c r="A162" s="85" t="s">
        <v>74</v>
      </c>
      <c r="B162" s="127"/>
      <c r="C162" s="128"/>
      <c r="D162" s="129"/>
      <c r="E162" s="130"/>
      <c r="F162" s="129"/>
      <c r="G162" s="130"/>
      <c r="H162" s="130"/>
      <c r="I162" s="84"/>
    </row>
    <row r="163" spans="1:9" ht="13.5" thickBot="1">
      <c r="A163" s="131" t="s">
        <v>75</v>
      </c>
      <c r="B163" s="132"/>
      <c r="C163" s="133"/>
      <c r="D163" s="134"/>
      <c r="E163" s="135"/>
      <c r="F163" s="134"/>
      <c r="G163" s="135"/>
      <c r="H163" s="135"/>
      <c r="I163" s="136"/>
    </row>
    <row r="164" spans="1:9" ht="13.5" thickBot="1">
      <c r="A164" s="137"/>
      <c r="B164" s="423" t="s">
        <v>76</v>
      </c>
      <c r="C164" s="138"/>
      <c r="D164" s="145"/>
      <c r="E164" s="138">
        <f>SUM(E161:E163)</f>
        <v>0</v>
      </c>
      <c r="F164" s="138">
        <f>SUM(F161:F163)</f>
        <v>0</v>
      </c>
      <c r="G164" s="138">
        <f>SUM(G161:G163)</f>
        <v>0</v>
      </c>
      <c r="H164" s="138"/>
      <c r="I164" s="424"/>
    </row>
    <row r="165" spans="1:9">
      <c r="A165" s="389"/>
      <c r="B165" s="389"/>
      <c r="C165" s="389"/>
      <c r="D165" s="389"/>
      <c r="E165" s="389"/>
      <c r="F165" s="389"/>
      <c r="G165" s="389"/>
      <c r="H165" s="389"/>
      <c r="I165" s="389"/>
    </row>
    <row r="169" spans="1:9">
      <c r="A169" s="655" t="s">
        <v>77</v>
      </c>
      <c r="B169" s="656"/>
      <c r="C169" s="656"/>
      <c r="D169" s="656"/>
      <c r="E169" s="656"/>
      <c r="F169" s="656"/>
      <c r="G169" s="656"/>
      <c r="H169" s="656"/>
      <c r="I169" s="656"/>
    </row>
    <row r="170" spans="1:9" ht="13.5" thickBot="1">
      <c r="A170" s="146"/>
      <c r="B170" s="146"/>
      <c r="C170" s="146"/>
      <c r="D170" s="146"/>
      <c r="E170" s="146"/>
      <c r="F170" s="146"/>
      <c r="G170" s="146"/>
      <c r="H170" s="146"/>
      <c r="I170" s="146"/>
    </row>
    <row r="171" spans="1:9" ht="13.5" thickBot="1">
      <c r="A171" s="657" t="s">
        <v>78</v>
      </c>
      <c r="B171" s="658"/>
      <c r="C171" s="658"/>
      <c r="D171" s="659"/>
      <c r="E171" s="663" t="s">
        <v>43</v>
      </c>
      <c r="F171" s="665" t="s">
        <v>79</v>
      </c>
      <c r="G171" s="666"/>
      <c r="H171" s="667"/>
      <c r="I171" s="668" t="s">
        <v>44</v>
      </c>
    </row>
    <row r="172" spans="1:9" ht="13.5" thickBot="1">
      <c r="A172" s="660"/>
      <c r="B172" s="661"/>
      <c r="C172" s="661"/>
      <c r="D172" s="662"/>
      <c r="E172" s="664"/>
      <c r="F172" s="147" t="s">
        <v>23</v>
      </c>
      <c r="G172" s="148" t="s">
        <v>80</v>
      </c>
      <c r="H172" s="147" t="s">
        <v>81</v>
      </c>
      <c r="I172" s="669"/>
    </row>
    <row r="173" spans="1:9">
      <c r="A173" s="149">
        <v>1</v>
      </c>
      <c r="B173" s="641" t="s">
        <v>509</v>
      </c>
      <c r="C173" s="642"/>
      <c r="D173" s="643"/>
      <c r="E173" s="427"/>
      <c r="F173" s="150"/>
      <c r="G173" s="150"/>
      <c r="H173" s="150"/>
      <c r="I173" s="151">
        <f>E173+F173-G173-H173</f>
        <v>0</v>
      </c>
    </row>
    <row r="174" spans="1:9">
      <c r="A174" s="152"/>
      <c r="B174" s="644" t="s">
        <v>510</v>
      </c>
      <c r="C174" s="645"/>
      <c r="D174" s="646"/>
      <c r="E174" s="153"/>
      <c r="F174" s="154"/>
      <c r="G174" s="154"/>
      <c r="H174" s="154"/>
      <c r="I174" s="155">
        <f>E174+F174-G174-H174</f>
        <v>0</v>
      </c>
    </row>
    <row r="175" spans="1:9">
      <c r="A175" s="156" t="s">
        <v>82</v>
      </c>
      <c r="B175" s="647" t="s">
        <v>511</v>
      </c>
      <c r="C175" s="648"/>
      <c r="D175" s="649"/>
      <c r="E175" s="157">
        <v>45365370.729999997</v>
      </c>
      <c r="F175" s="158">
        <v>26412742.219999999</v>
      </c>
      <c r="G175" s="158">
        <v>0</v>
      </c>
      <c r="H175" s="158">
        <v>150842.13</v>
      </c>
      <c r="I175" s="159">
        <f>E175+F175-G175-H175</f>
        <v>71627270.819999993</v>
      </c>
    </row>
    <row r="176" spans="1:9">
      <c r="A176" s="156"/>
      <c r="B176" s="644" t="s">
        <v>512</v>
      </c>
      <c r="C176" s="645"/>
      <c r="D176" s="646"/>
      <c r="E176" s="160"/>
      <c r="F176" s="158"/>
      <c r="G176" s="158"/>
      <c r="H176" s="158"/>
      <c r="I176" s="158">
        <f>E176+F176-G176-H176</f>
        <v>0</v>
      </c>
    </row>
    <row r="177" spans="1:9" ht="13.5" thickBot="1">
      <c r="A177" s="161" t="s">
        <v>83</v>
      </c>
      <c r="B177" s="647" t="s">
        <v>84</v>
      </c>
      <c r="C177" s="648"/>
      <c r="D177" s="649"/>
      <c r="E177" s="157">
        <v>49289952.469999999</v>
      </c>
      <c r="F177" s="158">
        <v>53059675.549999997</v>
      </c>
      <c r="G177" s="158">
        <v>0</v>
      </c>
      <c r="H177" s="158">
        <v>49289952.469999999</v>
      </c>
      <c r="I177" s="154">
        <f>E177+F177-G177-H177</f>
        <v>53059675.549999997</v>
      </c>
    </row>
    <row r="178" spans="1:9" ht="13.5" thickBot="1">
      <c r="A178" s="650" t="s">
        <v>85</v>
      </c>
      <c r="B178" s="651"/>
      <c r="C178" s="651"/>
      <c r="D178" s="652"/>
      <c r="E178" s="418">
        <f>E173+E175+E177</f>
        <v>94655323.199999988</v>
      </c>
      <c r="F178" s="418">
        <f>F173+F175+F177</f>
        <v>79472417.769999996</v>
      </c>
      <c r="G178" s="418">
        <f>G173+G175+G177</f>
        <v>0</v>
      </c>
      <c r="H178" s="418">
        <f>H173+H175+H177</f>
        <v>49440794.600000001</v>
      </c>
      <c r="I178" s="162">
        <f>I173+I175+I177</f>
        <v>124686946.36999999</v>
      </c>
    </row>
    <row r="179" spans="1:9">
      <c r="A179" s="163"/>
      <c r="B179" s="163"/>
      <c r="C179" s="163"/>
      <c r="D179" s="163"/>
      <c r="E179" s="163"/>
      <c r="F179" s="163"/>
      <c r="G179" s="163"/>
      <c r="H179" s="163"/>
      <c r="I179" s="163"/>
    </row>
    <row r="180" spans="1:9">
      <c r="A180" s="163" t="s">
        <v>513</v>
      </c>
      <c r="B180" s="163"/>
      <c r="C180" s="163"/>
      <c r="D180" s="163"/>
      <c r="E180" s="163"/>
      <c r="F180" s="163"/>
      <c r="G180" s="163"/>
      <c r="H180" s="163"/>
      <c r="I180" s="163"/>
    </row>
    <row r="181" spans="1:9">
      <c r="A181" s="163" t="s">
        <v>514</v>
      </c>
      <c r="B181" s="163"/>
      <c r="C181" s="163"/>
      <c r="D181" s="163"/>
      <c r="E181" s="163"/>
      <c r="F181" s="163"/>
      <c r="G181" s="163"/>
      <c r="H181" s="163"/>
      <c r="I181" s="163"/>
    </row>
    <row r="182" spans="1:9">
      <c r="A182" s="163"/>
      <c r="B182" s="163"/>
      <c r="C182" s="163"/>
      <c r="D182" s="163"/>
      <c r="E182" s="163"/>
      <c r="F182" s="163"/>
      <c r="G182" s="163"/>
      <c r="H182" s="163"/>
      <c r="I182" s="163"/>
    </row>
    <row r="183" spans="1:9">
      <c r="A183" s="163"/>
      <c r="B183" s="163"/>
      <c r="C183" s="163"/>
      <c r="D183" s="163"/>
      <c r="E183" s="163"/>
      <c r="F183" s="163"/>
      <c r="G183" s="163"/>
      <c r="H183" s="163"/>
      <c r="I183" s="163"/>
    </row>
    <row r="184" spans="1:9">
      <c r="A184" s="163"/>
      <c r="B184" s="163"/>
      <c r="C184" s="163"/>
      <c r="D184" s="163"/>
      <c r="E184" s="163"/>
      <c r="F184" s="163"/>
      <c r="G184" s="163"/>
      <c r="H184" s="163"/>
      <c r="I184" s="163"/>
    </row>
    <row r="186" spans="1:9" ht="15">
      <c r="A186" s="677" t="s">
        <v>86</v>
      </c>
      <c r="B186" s="677"/>
      <c r="C186" s="677"/>
      <c r="D186" s="677"/>
      <c r="E186" s="677"/>
      <c r="F186" s="677"/>
      <c r="G186" s="677"/>
    </row>
    <row r="187" spans="1:9" ht="13.5" thickBot="1">
      <c r="A187" s="164"/>
      <c r="B187" s="165"/>
      <c r="C187" s="166"/>
      <c r="D187" s="166"/>
      <c r="E187" s="166"/>
      <c r="F187" s="166"/>
      <c r="G187" s="166"/>
    </row>
    <row r="188" spans="1:9" ht="13.5" thickBot="1">
      <c r="A188" s="678" t="s">
        <v>87</v>
      </c>
      <c r="B188" s="679"/>
      <c r="C188" s="411" t="s">
        <v>88</v>
      </c>
      <c r="D188" s="167" t="s">
        <v>89</v>
      </c>
      <c r="E188" s="168" t="s">
        <v>515</v>
      </c>
      <c r="F188" s="167" t="s">
        <v>516</v>
      </c>
      <c r="G188" s="409" t="s">
        <v>90</v>
      </c>
    </row>
    <row r="189" spans="1:9" ht="26.25" customHeight="1">
      <c r="A189" s="680" t="s">
        <v>91</v>
      </c>
      <c r="B189" s="681"/>
      <c r="C189" s="169">
        <v>0</v>
      </c>
      <c r="D189" s="169">
        <v>0</v>
      </c>
      <c r="E189" s="169">
        <v>0</v>
      </c>
      <c r="F189" s="169">
        <v>0</v>
      </c>
      <c r="G189" s="170">
        <f>C189+D189-E189-F189</f>
        <v>0</v>
      </c>
    </row>
    <row r="190" spans="1:9" ht="25.5" customHeight="1">
      <c r="A190" s="670" t="s">
        <v>92</v>
      </c>
      <c r="B190" s="671"/>
      <c r="C190" s="171">
        <v>0</v>
      </c>
      <c r="D190" s="171">
        <v>0</v>
      </c>
      <c r="E190" s="171">
        <v>0</v>
      </c>
      <c r="F190" s="171">
        <v>0</v>
      </c>
      <c r="G190" s="172">
        <f t="shared" ref="G190:G197" si="10">C190+D190-E190-F190</f>
        <v>0</v>
      </c>
    </row>
    <row r="191" spans="1:9">
      <c r="A191" s="670" t="s">
        <v>93</v>
      </c>
      <c r="B191" s="671"/>
      <c r="C191" s="171">
        <v>0</v>
      </c>
      <c r="D191" s="171">
        <v>0</v>
      </c>
      <c r="E191" s="171">
        <v>0</v>
      </c>
      <c r="F191" s="171">
        <v>0</v>
      </c>
      <c r="G191" s="172">
        <f t="shared" si="10"/>
        <v>0</v>
      </c>
    </row>
    <row r="192" spans="1:9">
      <c r="A192" s="670" t="s">
        <v>94</v>
      </c>
      <c r="B192" s="671"/>
      <c r="C192" s="171">
        <v>180000</v>
      </c>
      <c r="D192" s="171">
        <v>0</v>
      </c>
      <c r="E192" s="171">
        <v>0</v>
      </c>
      <c r="F192" s="171">
        <v>0</v>
      </c>
      <c r="G192" s="172">
        <f t="shared" si="10"/>
        <v>180000</v>
      </c>
    </row>
    <row r="193" spans="1:7" ht="38.25" customHeight="1">
      <c r="A193" s="670" t="s">
        <v>517</v>
      </c>
      <c r="B193" s="671"/>
      <c r="C193" s="171">
        <v>0</v>
      </c>
      <c r="D193" s="171">
        <v>0</v>
      </c>
      <c r="E193" s="171">
        <v>0</v>
      </c>
      <c r="F193" s="171">
        <v>0</v>
      </c>
      <c r="G193" s="172">
        <f t="shared" si="10"/>
        <v>0</v>
      </c>
    </row>
    <row r="194" spans="1:7" ht="32.25" customHeight="1">
      <c r="A194" s="672" t="s">
        <v>95</v>
      </c>
      <c r="B194" s="671"/>
      <c r="C194" s="171">
        <v>0</v>
      </c>
      <c r="D194" s="171">
        <v>0</v>
      </c>
      <c r="E194" s="171">
        <v>0</v>
      </c>
      <c r="F194" s="171">
        <v>0</v>
      </c>
      <c r="G194" s="172">
        <f t="shared" si="10"/>
        <v>0</v>
      </c>
    </row>
    <row r="195" spans="1:7">
      <c r="A195" s="672" t="s">
        <v>96</v>
      </c>
      <c r="B195" s="671"/>
      <c r="C195" s="171">
        <v>0</v>
      </c>
      <c r="D195" s="171">
        <v>0</v>
      </c>
      <c r="E195" s="171">
        <v>0</v>
      </c>
      <c r="F195" s="171">
        <v>0</v>
      </c>
      <c r="G195" s="172">
        <f t="shared" si="10"/>
        <v>0</v>
      </c>
    </row>
    <row r="196" spans="1:7" ht="24.75" customHeight="1" thickBot="1">
      <c r="A196" s="672" t="s">
        <v>518</v>
      </c>
      <c r="B196" s="671"/>
      <c r="C196" s="171">
        <v>0</v>
      </c>
      <c r="D196" s="171">
        <v>0</v>
      </c>
      <c r="E196" s="171">
        <v>0</v>
      </c>
      <c r="F196" s="171">
        <v>0</v>
      </c>
      <c r="G196" s="172">
        <f t="shared" si="10"/>
        <v>0</v>
      </c>
    </row>
    <row r="197" spans="1:7" ht="27.75" customHeight="1" thickBot="1">
      <c r="A197" s="673" t="s">
        <v>572</v>
      </c>
      <c r="B197" s="674"/>
      <c r="C197" s="173">
        <v>0</v>
      </c>
      <c r="D197" s="173">
        <v>0</v>
      </c>
      <c r="E197" s="173">
        <v>0</v>
      </c>
      <c r="F197" s="173">
        <v>0</v>
      </c>
      <c r="G197" s="174">
        <f t="shared" si="10"/>
        <v>0</v>
      </c>
    </row>
    <row r="198" spans="1:7">
      <c r="A198" s="675" t="s">
        <v>412</v>
      </c>
      <c r="B198" s="676"/>
      <c r="C198" s="175">
        <f>SUM(C199:C218)</f>
        <v>4437904.46</v>
      </c>
      <c r="D198" s="175">
        <f>SUM(D199:D218)</f>
        <v>1030432.13</v>
      </c>
      <c r="E198" s="175">
        <f>SUM(E199:E218)</f>
        <v>0</v>
      </c>
      <c r="F198" s="175">
        <f>SUM(F199:F218)</f>
        <v>52900</v>
      </c>
      <c r="G198" s="176">
        <f>SUM(G199:G218)</f>
        <v>5415436.5899999999</v>
      </c>
    </row>
    <row r="199" spans="1:7">
      <c r="A199" s="684" t="s">
        <v>519</v>
      </c>
      <c r="B199" s="683"/>
      <c r="C199" s="177">
        <v>869760</v>
      </c>
      <c r="D199" s="177">
        <v>12989.5</v>
      </c>
      <c r="E199" s="178">
        <v>0</v>
      </c>
      <c r="F199" s="178">
        <v>43500</v>
      </c>
      <c r="G199" s="179">
        <f t="shared" ref="G199:G218" si="11">C199+D199-E199-F199</f>
        <v>839249.5</v>
      </c>
    </row>
    <row r="200" spans="1:7">
      <c r="A200" s="684" t="s">
        <v>520</v>
      </c>
      <c r="B200" s="683"/>
      <c r="C200" s="177">
        <v>0</v>
      </c>
      <c r="D200" s="177">
        <v>0</v>
      </c>
      <c r="E200" s="178">
        <v>0</v>
      </c>
      <c r="F200" s="178">
        <v>0</v>
      </c>
      <c r="G200" s="179">
        <f t="shared" si="11"/>
        <v>0</v>
      </c>
    </row>
    <row r="201" spans="1:7" ht="13.5" customHeight="1">
      <c r="A201" s="684" t="s">
        <v>521</v>
      </c>
      <c r="B201" s="683"/>
      <c r="C201" s="177">
        <v>0</v>
      </c>
      <c r="D201" s="177">
        <v>0</v>
      </c>
      <c r="E201" s="178">
        <v>0</v>
      </c>
      <c r="F201" s="178">
        <v>0</v>
      </c>
      <c r="G201" s="179">
        <f t="shared" si="11"/>
        <v>0</v>
      </c>
    </row>
    <row r="202" spans="1:7" ht="43.5" customHeight="1">
      <c r="A202" s="685" t="s">
        <v>522</v>
      </c>
      <c r="B202" s="683"/>
      <c r="C202" s="177">
        <v>0</v>
      </c>
      <c r="D202" s="177">
        <v>0</v>
      </c>
      <c r="E202" s="178">
        <v>0</v>
      </c>
      <c r="F202" s="178">
        <v>0</v>
      </c>
      <c r="G202" s="179">
        <f t="shared" si="11"/>
        <v>0</v>
      </c>
    </row>
    <row r="203" spans="1:7">
      <c r="A203" s="682" t="s">
        <v>523</v>
      </c>
      <c r="B203" s="683"/>
      <c r="C203" s="177">
        <v>0</v>
      </c>
      <c r="D203" s="177">
        <v>0</v>
      </c>
      <c r="E203" s="178">
        <v>0</v>
      </c>
      <c r="F203" s="178">
        <v>0</v>
      </c>
      <c r="G203" s="179">
        <f t="shared" si="11"/>
        <v>0</v>
      </c>
    </row>
    <row r="204" spans="1:7">
      <c r="A204" s="682" t="s">
        <v>524</v>
      </c>
      <c r="B204" s="683"/>
      <c r="C204" s="177">
        <v>0</v>
      </c>
      <c r="D204" s="177">
        <v>0</v>
      </c>
      <c r="E204" s="178">
        <v>0</v>
      </c>
      <c r="F204" s="178">
        <v>0</v>
      </c>
      <c r="G204" s="179">
        <f t="shared" si="11"/>
        <v>0</v>
      </c>
    </row>
    <row r="205" spans="1:7">
      <c r="A205" s="682" t="s">
        <v>525</v>
      </c>
      <c r="B205" s="683"/>
      <c r="C205" s="177">
        <v>0</v>
      </c>
      <c r="D205" s="177">
        <v>0</v>
      </c>
      <c r="E205" s="178">
        <v>0</v>
      </c>
      <c r="F205" s="178">
        <v>0</v>
      </c>
      <c r="G205" s="179">
        <f t="shared" si="11"/>
        <v>0</v>
      </c>
    </row>
    <row r="206" spans="1:7" ht="27" customHeight="1">
      <c r="A206" s="682" t="s">
        <v>526</v>
      </c>
      <c r="B206" s="683"/>
      <c r="C206" s="177">
        <v>0</v>
      </c>
      <c r="D206" s="177">
        <v>0</v>
      </c>
      <c r="E206" s="178">
        <v>0</v>
      </c>
      <c r="F206" s="178">
        <v>0</v>
      </c>
      <c r="G206" s="179">
        <f t="shared" si="11"/>
        <v>0</v>
      </c>
    </row>
    <row r="207" spans="1:7">
      <c r="A207" s="682" t="s">
        <v>527</v>
      </c>
      <c r="B207" s="683"/>
      <c r="C207" s="177">
        <v>0</v>
      </c>
      <c r="D207" s="177">
        <v>0</v>
      </c>
      <c r="E207" s="178">
        <v>0</v>
      </c>
      <c r="F207" s="178">
        <v>0</v>
      </c>
      <c r="G207" s="179">
        <f t="shared" si="11"/>
        <v>0</v>
      </c>
    </row>
    <row r="208" spans="1:7">
      <c r="A208" s="682" t="s">
        <v>528</v>
      </c>
      <c r="B208" s="683"/>
      <c r="C208" s="177">
        <v>0</v>
      </c>
      <c r="D208" s="177">
        <v>0</v>
      </c>
      <c r="E208" s="178">
        <v>0</v>
      </c>
      <c r="F208" s="178">
        <v>0</v>
      </c>
      <c r="G208" s="179">
        <f t="shared" si="11"/>
        <v>0</v>
      </c>
    </row>
    <row r="209" spans="1:7">
      <c r="A209" s="682" t="s">
        <v>529</v>
      </c>
      <c r="B209" s="683"/>
      <c r="C209" s="177">
        <v>0</v>
      </c>
      <c r="D209" s="177">
        <v>0</v>
      </c>
      <c r="E209" s="178">
        <v>0</v>
      </c>
      <c r="F209" s="178">
        <v>0</v>
      </c>
      <c r="G209" s="179">
        <f t="shared" si="11"/>
        <v>0</v>
      </c>
    </row>
    <row r="210" spans="1:7">
      <c r="A210" s="682" t="s">
        <v>530</v>
      </c>
      <c r="B210" s="683"/>
      <c r="C210" s="177">
        <v>0</v>
      </c>
      <c r="D210" s="177">
        <v>0</v>
      </c>
      <c r="E210" s="178">
        <v>0</v>
      </c>
      <c r="F210" s="178">
        <v>0</v>
      </c>
      <c r="G210" s="179">
        <f t="shared" si="11"/>
        <v>0</v>
      </c>
    </row>
    <row r="211" spans="1:7">
      <c r="A211" s="682" t="s">
        <v>531</v>
      </c>
      <c r="B211" s="683"/>
      <c r="C211" s="177">
        <v>0</v>
      </c>
      <c r="D211" s="177">
        <v>0</v>
      </c>
      <c r="E211" s="178">
        <v>0</v>
      </c>
      <c r="F211" s="178">
        <v>0</v>
      </c>
      <c r="G211" s="179">
        <f t="shared" si="11"/>
        <v>0</v>
      </c>
    </row>
    <row r="212" spans="1:7">
      <c r="A212" s="686" t="s">
        <v>532</v>
      </c>
      <c r="B212" s="683"/>
      <c r="C212" s="177">
        <v>0</v>
      </c>
      <c r="D212" s="177">
        <v>0</v>
      </c>
      <c r="E212" s="178">
        <v>0</v>
      </c>
      <c r="F212" s="178">
        <v>0</v>
      </c>
      <c r="G212" s="179">
        <f>C212+D212-E212-F212</f>
        <v>0</v>
      </c>
    </row>
    <row r="213" spans="1:7">
      <c r="A213" s="686" t="s">
        <v>533</v>
      </c>
      <c r="B213" s="683"/>
      <c r="C213" s="177">
        <v>0</v>
      </c>
      <c r="D213" s="177">
        <v>0</v>
      </c>
      <c r="E213" s="178">
        <v>0</v>
      </c>
      <c r="F213" s="178">
        <v>0</v>
      </c>
      <c r="G213" s="179">
        <f>C213+D213-E213-F213</f>
        <v>0</v>
      </c>
    </row>
    <row r="214" spans="1:7" ht="27.75" customHeight="1">
      <c r="A214" s="693" t="s">
        <v>534</v>
      </c>
      <c r="B214" s="683"/>
      <c r="C214" s="177">
        <v>0</v>
      </c>
      <c r="D214" s="177">
        <v>0</v>
      </c>
      <c r="E214" s="178">
        <v>0</v>
      </c>
      <c r="F214" s="178">
        <v>0</v>
      </c>
      <c r="G214" s="179">
        <f t="shared" si="11"/>
        <v>0</v>
      </c>
    </row>
    <row r="215" spans="1:7" ht="26.25" customHeight="1">
      <c r="A215" s="693" t="s">
        <v>535</v>
      </c>
      <c r="B215" s="683"/>
      <c r="C215" s="177">
        <v>0</v>
      </c>
      <c r="D215" s="177">
        <v>0</v>
      </c>
      <c r="E215" s="178">
        <v>0</v>
      </c>
      <c r="F215" s="178">
        <v>0</v>
      </c>
      <c r="G215" s="179">
        <f t="shared" si="11"/>
        <v>0</v>
      </c>
    </row>
    <row r="216" spans="1:7">
      <c r="A216" s="686" t="s">
        <v>536</v>
      </c>
      <c r="B216" s="683"/>
      <c r="C216" s="177">
        <v>0</v>
      </c>
      <c r="D216" s="177">
        <v>0</v>
      </c>
      <c r="E216" s="178">
        <v>0</v>
      </c>
      <c r="F216" s="178">
        <v>0</v>
      </c>
      <c r="G216" s="179">
        <f t="shared" si="11"/>
        <v>0</v>
      </c>
    </row>
    <row r="217" spans="1:7">
      <c r="A217" s="686" t="s">
        <v>537</v>
      </c>
      <c r="B217" s="683"/>
      <c r="C217" s="177">
        <v>0</v>
      </c>
      <c r="D217" s="177">
        <v>0</v>
      </c>
      <c r="E217" s="178">
        <v>0</v>
      </c>
      <c r="F217" s="178">
        <v>0</v>
      </c>
      <c r="G217" s="179">
        <f t="shared" si="11"/>
        <v>0</v>
      </c>
    </row>
    <row r="218" spans="1:7" ht="13.5" thickBot="1">
      <c r="A218" s="687" t="s">
        <v>97</v>
      </c>
      <c r="B218" s="688"/>
      <c r="C218" s="180">
        <v>3568144.46</v>
      </c>
      <c r="D218" s="180">
        <v>1017442.63</v>
      </c>
      <c r="E218" s="181">
        <v>0</v>
      </c>
      <c r="F218" s="181">
        <v>9400</v>
      </c>
      <c r="G218" s="182">
        <f t="shared" si="11"/>
        <v>4576187.09</v>
      </c>
    </row>
    <row r="219" spans="1:7" ht="13.5" thickBot="1">
      <c r="A219" s="689" t="s">
        <v>98</v>
      </c>
      <c r="B219" s="690"/>
      <c r="C219" s="183">
        <f>SUM(C189:C198)</f>
        <v>4617904.46</v>
      </c>
      <c r="D219" s="183">
        <f>SUM(D189:D198)</f>
        <v>1030432.13</v>
      </c>
      <c r="E219" s="183">
        <f>SUM(E189:E198)</f>
        <v>0</v>
      </c>
      <c r="F219" s="183">
        <f>SUM(F189:F198)</f>
        <v>52900</v>
      </c>
      <c r="G219" s="184">
        <f>SUM(G189:G198)</f>
        <v>5595436.5899999999</v>
      </c>
    </row>
    <row r="220" spans="1:7">
      <c r="A220" s="163"/>
      <c r="B220" s="163"/>
      <c r="C220" s="163"/>
      <c r="D220" s="163"/>
      <c r="E220" s="163"/>
      <c r="F220" s="163"/>
      <c r="G220" s="163"/>
    </row>
    <row r="221" spans="1:7">
      <c r="A221" s="163"/>
      <c r="B221" s="163"/>
      <c r="C221" s="163"/>
      <c r="D221" s="163"/>
      <c r="E221" s="163"/>
      <c r="F221" s="163"/>
      <c r="G221" s="163"/>
    </row>
    <row r="222" spans="1:7">
      <c r="A222" s="163"/>
      <c r="B222" s="163"/>
      <c r="C222" s="163"/>
      <c r="D222" s="163"/>
      <c r="E222" s="163"/>
      <c r="F222" s="163"/>
      <c r="G222" s="163"/>
    </row>
    <row r="223" spans="1:7">
      <c r="A223" s="469"/>
      <c r="B223" s="469"/>
      <c r="C223" s="469"/>
      <c r="D223" s="469"/>
      <c r="E223" s="469"/>
      <c r="F223" s="469"/>
      <c r="G223" s="469"/>
    </row>
    <row r="224" spans="1:7" ht="15">
      <c r="A224" s="627" t="s">
        <v>99</v>
      </c>
      <c r="B224" s="627"/>
      <c r="C224" s="627"/>
      <c r="D224" s="691"/>
      <c r="E224" s="628"/>
    </row>
    <row r="225" spans="1:4" ht="13.5" thickBot="1">
      <c r="A225" s="185"/>
      <c r="B225" s="185"/>
      <c r="C225" s="185"/>
    </row>
    <row r="226" spans="1:4" ht="13.5" thickBot="1">
      <c r="A226" s="689" t="s">
        <v>30</v>
      </c>
      <c r="B226" s="692"/>
      <c r="C226" s="412" t="s">
        <v>43</v>
      </c>
      <c r="D226" s="186" t="s">
        <v>44</v>
      </c>
    </row>
    <row r="227" spans="1:4" ht="13.5" thickBot="1">
      <c r="A227" s="689" t="s">
        <v>100</v>
      </c>
      <c r="B227" s="692"/>
      <c r="C227" s="187">
        <f>SUM(C228:C230)</f>
        <v>0</v>
      </c>
      <c r="D227" s="187">
        <f>SUM(D228:D230)</f>
        <v>0</v>
      </c>
    </row>
    <row r="228" spans="1:4">
      <c r="A228" s="696" t="s">
        <v>101</v>
      </c>
      <c r="B228" s="697"/>
      <c r="C228" s="188">
        <v>0</v>
      </c>
      <c r="D228" s="189">
        <v>0</v>
      </c>
    </row>
    <row r="229" spans="1:4">
      <c r="A229" s="698" t="s">
        <v>102</v>
      </c>
      <c r="B229" s="699"/>
      <c r="C229" s="190">
        <v>0</v>
      </c>
      <c r="D229" s="191">
        <v>0</v>
      </c>
    </row>
    <row r="230" spans="1:4" ht="13.5" thickBot="1">
      <c r="A230" s="694" t="s">
        <v>103</v>
      </c>
      <c r="B230" s="695"/>
      <c r="C230" s="190">
        <v>0</v>
      </c>
      <c r="D230" s="191">
        <v>0</v>
      </c>
    </row>
    <row r="231" spans="1:4" ht="26.25" customHeight="1" thickBot="1">
      <c r="A231" s="689" t="s">
        <v>104</v>
      </c>
      <c r="B231" s="692"/>
      <c r="C231" s="192">
        <f>SUM(C232:C234)</f>
        <v>0</v>
      </c>
      <c r="D231" s="187">
        <f>SUM(D232:D234)</f>
        <v>0</v>
      </c>
    </row>
    <row r="232" spans="1:4">
      <c r="A232" s="696" t="s">
        <v>101</v>
      </c>
      <c r="B232" s="697"/>
      <c r="C232" s="188">
        <v>0</v>
      </c>
      <c r="D232" s="189">
        <v>0</v>
      </c>
    </row>
    <row r="233" spans="1:4">
      <c r="A233" s="698" t="s">
        <v>102</v>
      </c>
      <c r="B233" s="699"/>
      <c r="C233" s="190">
        <v>0</v>
      </c>
      <c r="D233" s="191">
        <v>0</v>
      </c>
    </row>
    <row r="234" spans="1:4" ht="13.5" thickBot="1">
      <c r="A234" s="694" t="s">
        <v>103</v>
      </c>
      <c r="B234" s="695"/>
      <c r="C234" s="190">
        <v>0</v>
      </c>
      <c r="D234" s="191">
        <v>0</v>
      </c>
    </row>
    <row r="235" spans="1:4" ht="26.25" customHeight="1" thickBot="1">
      <c r="A235" s="689" t="s">
        <v>105</v>
      </c>
      <c r="B235" s="692"/>
      <c r="C235" s="193">
        <f>SUM(C236:C238)</f>
        <v>0</v>
      </c>
      <c r="D235" s="194">
        <f>SUM(D236:D238)</f>
        <v>0</v>
      </c>
    </row>
    <row r="236" spans="1:4">
      <c r="A236" s="696" t="s">
        <v>101</v>
      </c>
      <c r="B236" s="697"/>
      <c r="C236" s="188">
        <v>0</v>
      </c>
      <c r="D236" s="189">
        <v>0</v>
      </c>
    </row>
    <row r="237" spans="1:4">
      <c r="A237" s="698" t="s">
        <v>102</v>
      </c>
      <c r="B237" s="699"/>
      <c r="C237" s="190">
        <v>0</v>
      </c>
      <c r="D237" s="191">
        <v>0</v>
      </c>
    </row>
    <row r="238" spans="1:4" ht="13.5" thickBot="1">
      <c r="A238" s="694" t="s">
        <v>103</v>
      </c>
      <c r="B238" s="695"/>
      <c r="C238" s="190">
        <v>0</v>
      </c>
      <c r="D238" s="191">
        <v>0</v>
      </c>
    </row>
    <row r="239" spans="1:4" ht="13.5" thickBot="1">
      <c r="A239" s="689" t="s">
        <v>106</v>
      </c>
      <c r="B239" s="692"/>
      <c r="C239" s="195">
        <f>C231+C235+C227</f>
        <v>0</v>
      </c>
      <c r="D239" s="195">
        <f>D231+D235+D227</f>
        <v>0</v>
      </c>
    </row>
    <row r="244" spans="1:5" ht="60.75" customHeight="1">
      <c r="A244" s="627" t="s">
        <v>107</v>
      </c>
      <c r="B244" s="627"/>
      <c r="C244" s="627"/>
      <c r="D244" s="628"/>
    </row>
    <row r="245" spans="1:5" ht="13.5" thickBot="1">
      <c r="A245" s="113"/>
      <c r="B245" s="113"/>
      <c r="C245" s="113"/>
    </row>
    <row r="246" spans="1:5" ht="13.5" thickBot="1">
      <c r="A246" s="704" t="s">
        <v>108</v>
      </c>
      <c r="B246" s="705"/>
      <c r="C246" s="116" t="s">
        <v>88</v>
      </c>
      <c r="D246" s="196" t="s">
        <v>90</v>
      </c>
    </row>
    <row r="247" spans="1:5" ht="25.5" customHeight="1">
      <c r="A247" s="706" t="s">
        <v>109</v>
      </c>
      <c r="B247" s="707"/>
      <c r="C247" s="197">
        <v>0</v>
      </c>
      <c r="D247" s="198">
        <v>0</v>
      </c>
    </row>
    <row r="248" spans="1:5" ht="26.25" customHeight="1" thickBot="1">
      <c r="A248" s="708" t="s">
        <v>110</v>
      </c>
      <c r="B248" s="709"/>
      <c r="C248" s="199">
        <v>0</v>
      </c>
      <c r="D248" s="200">
        <v>0</v>
      </c>
    </row>
    <row r="249" spans="1:5" ht="13.5" thickBot="1">
      <c r="A249" s="710" t="s">
        <v>98</v>
      </c>
      <c r="B249" s="711"/>
      <c r="C249" s="201">
        <f>SUM(C247:C248)</f>
        <v>0</v>
      </c>
      <c r="D249" s="202">
        <f>SUM(D247:D248)</f>
        <v>0</v>
      </c>
    </row>
    <row r="254" spans="1:5" ht="15">
      <c r="A254" s="712" t="s">
        <v>111</v>
      </c>
      <c r="B254" s="712"/>
      <c r="C254" s="712"/>
      <c r="D254" s="712"/>
      <c r="E254" s="712"/>
    </row>
    <row r="255" spans="1:5" ht="13.5" thickBot="1">
      <c r="A255" s="203"/>
      <c r="B255" s="203"/>
      <c r="C255" s="203"/>
      <c r="D255" s="203"/>
      <c r="E255" s="203"/>
    </row>
    <row r="256" spans="1:5" ht="26.25" thickBot="1">
      <c r="A256" s="114" t="s">
        <v>112</v>
      </c>
      <c r="B256" s="700" t="s">
        <v>113</v>
      </c>
      <c r="C256" s="701"/>
      <c r="D256" s="700" t="s">
        <v>114</v>
      </c>
      <c r="E256" s="701"/>
    </row>
    <row r="257" spans="1:5" ht="13.5" thickBot="1">
      <c r="A257" s="204"/>
      <c r="B257" s="205" t="s">
        <v>115</v>
      </c>
      <c r="C257" s="206" t="s">
        <v>116</v>
      </c>
      <c r="D257" s="207" t="s">
        <v>117</v>
      </c>
      <c r="E257" s="206" t="s">
        <v>118</v>
      </c>
    </row>
    <row r="258" spans="1:5" ht="13.5" thickBot="1">
      <c r="A258" s="208" t="s">
        <v>119</v>
      </c>
      <c r="B258" s="700"/>
      <c r="C258" s="702"/>
      <c r="D258" s="702"/>
      <c r="E258" s="703"/>
    </row>
    <row r="259" spans="1:5">
      <c r="A259" s="209" t="s">
        <v>120</v>
      </c>
      <c r="B259" s="210">
        <v>0</v>
      </c>
      <c r="C259" s="210">
        <v>0</v>
      </c>
      <c r="D259" s="211">
        <v>0</v>
      </c>
      <c r="E259" s="210">
        <v>0</v>
      </c>
    </row>
    <row r="260" spans="1:5" ht="25.5">
      <c r="A260" s="209" t="s">
        <v>121</v>
      </c>
      <c r="B260" s="210">
        <v>0</v>
      </c>
      <c r="C260" s="210">
        <v>0</v>
      </c>
      <c r="D260" s="211">
        <v>0</v>
      </c>
      <c r="E260" s="210">
        <v>0</v>
      </c>
    </row>
    <row r="261" spans="1:5">
      <c r="A261" s="209" t="s">
        <v>122</v>
      </c>
      <c r="B261" s="210">
        <v>0</v>
      </c>
      <c r="C261" s="210">
        <v>0</v>
      </c>
      <c r="D261" s="211">
        <v>0</v>
      </c>
      <c r="E261" s="210">
        <v>0</v>
      </c>
    </row>
    <row r="262" spans="1:5">
      <c r="A262" s="209" t="s">
        <v>123</v>
      </c>
      <c r="B262" s="212">
        <f>SUM(B263:B264)</f>
        <v>0</v>
      </c>
      <c r="C262" s="212">
        <f>SUM(C263:C264)</f>
        <v>0</v>
      </c>
      <c r="D262" s="212">
        <f>SUM(D263:D264)</f>
        <v>0</v>
      </c>
      <c r="E262" s="212">
        <f>SUM(E263:E264)</f>
        <v>0</v>
      </c>
    </row>
    <row r="263" spans="1:5">
      <c r="A263" s="425" t="s">
        <v>75</v>
      </c>
      <c r="B263" s="212">
        <v>0</v>
      </c>
      <c r="C263" s="212">
        <v>0</v>
      </c>
      <c r="D263" s="213">
        <v>0</v>
      </c>
      <c r="E263" s="212">
        <v>0</v>
      </c>
    </row>
    <row r="264" spans="1:5" ht="13.5" thickBot="1">
      <c r="A264" s="214" t="s">
        <v>75</v>
      </c>
      <c r="B264" s="215">
        <v>0</v>
      </c>
      <c r="C264" s="215">
        <v>0</v>
      </c>
      <c r="D264" s="203">
        <v>0</v>
      </c>
      <c r="E264" s="215">
        <v>0</v>
      </c>
    </row>
    <row r="265" spans="1:5" ht="13.5" thickBot="1">
      <c r="A265" s="216" t="s">
        <v>98</v>
      </c>
      <c r="B265" s="138">
        <f>SUM(B259:B264)</f>
        <v>0</v>
      </c>
      <c r="C265" s="138">
        <f>SUM(C259:C264)</f>
        <v>0</v>
      </c>
      <c r="D265" s="138">
        <f>SUM(D259:D264)</f>
        <v>0</v>
      </c>
      <c r="E265" s="138">
        <f>SUM(E259:E264)</f>
        <v>0</v>
      </c>
    </row>
    <row r="266" spans="1:5" ht="13.5" thickBot="1">
      <c r="A266" s="208" t="s">
        <v>124</v>
      </c>
      <c r="B266" s="700"/>
      <c r="C266" s="702"/>
      <c r="D266" s="702"/>
      <c r="E266" s="703"/>
    </row>
    <row r="267" spans="1:5">
      <c r="A267" s="209" t="s">
        <v>120</v>
      </c>
      <c r="B267" s="210">
        <v>0</v>
      </c>
      <c r="C267" s="210">
        <v>0</v>
      </c>
      <c r="D267" s="211">
        <v>0</v>
      </c>
      <c r="E267" s="210">
        <v>0</v>
      </c>
    </row>
    <row r="268" spans="1:5" ht="25.5">
      <c r="A268" s="209" t="s">
        <v>121</v>
      </c>
      <c r="B268" s="210">
        <v>0</v>
      </c>
      <c r="C268" s="210">
        <v>0</v>
      </c>
      <c r="D268" s="211">
        <v>0</v>
      </c>
      <c r="E268" s="210">
        <v>0</v>
      </c>
    </row>
    <row r="269" spans="1:5">
      <c r="A269" s="209" t="s">
        <v>122</v>
      </c>
      <c r="B269" s="210">
        <v>0</v>
      </c>
      <c r="C269" s="210">
        <v>0</v>
      </c>
      <c r="D269" s="211">
        <v>0</v>
      </c>
      <c r="E269" s="210">
        <v>0</v>
      </c>
    </row>
    <row r="270" spans="1:5">
      <c r="A270" s="209" t="s">
        <v>123</v>
      </c>
      <c r="B270" s="212">
        <f>SUM(B271:B272)</f>
        <v>0</v>
      </c>
      <c r="C270" s="212">
        <f>SUM(C271:C272)</f>
        <v>0</v>
      </c>
      <c r="D270" s="212">
        <f>SUM(D271:D272)</f>
        <v>0</v>
      </c>
      <c r="E270" s="212">
        <f>SUM(E271:E272)</f>
        <v>0</v>
      </c>
    </row>
    <row r="271" spans="1:5">
      <c r="A271" s="425" t="s">
        <v>75</v>
      </c>
      <c r="B271" s="212">
        <v>0</v>
      </c>
      <c r="C271" s="212">
        <v>0</v>
      </c>
      <c r="D271" s="213">
        <v>0</v>
      </c>
      <c r="E271" s="212">
        <v>0</v>
      </c>
    </row>
    <row r="272" spans="1:5" ht="13.5" thickBot="1">
      <c r="A272" s="214" t="s">
        <v>75</v>
      </c>
      <c r="B272" s="215">
        <v>0</v>
      </c>
      <c r="C272" s="215">
        <v>0</v>
      </c>
      <c r="D272" s="203">
        <v>0</v>
      </c>
      <c r="E272" s="215">
        <v>0</v>
      </c>
    </row>
    <row r="273" spans="1:7" ht="13.5" thickBot="1">
      <c r="A273" s="217" t="s">
        <v>98</v>
      </c>
      <c r="B273" s="138">
        <f>SUM(B267:B272)</f>
        <v>0</v>
      </c>
      <c r="C273" s="138">
        <f>SUM(C267:C272)</f>
        <v>0</v>
      </c>
      <c r="D273" s="138">
        <f>SUM(D267:D272)</f>
        <v>0</v>
      </c>
      <c r="E273" s="138">
        <f>SUM(E267:E272)</f>
        <v>0</v>
      </c>
    </row>
    <row r="278" spans="1:7" ht="29.25" customHeight="1">
      <c r="A278" s="627" t="s">
        <v>125</v>
      </c>
      <c r="B278" s="627"/>
      <c r="C278" s="627"/>
      <c r="D278" s="627"/>
      <c r="E278" s="627"/>
      <c r="G278" s="218"/>
    </row>
    <row r="279" spans="1:7" ht="13.5" thickBot="1">
      <c r="A279" s="219"/>
      <c r="G279" s="218"/>
    </row>
    <row r="280" spans="1:7" ht="64.5" thickBot="1">
      <c r="A280" s="629" t="s">
        <v>126</v>
      </c>
      <c r="B280" s="653"/>
      <c r="C280" s="116" t="s">
        <v>88</v>
      </c>
      <c r="D280" s="196" t="s">
        <v>44</v>
      </c>
      <c r="E280" s="196" t="s">
        <v>127</v>
      </c>
      <c r="G280" s="220"/>
    </row>
    <row r="281" spans="1:7" ht="25.5" customHeight="1">
      <c r="A281" s="721" t="s">
        <v>128</v>
      </c>
      <c r="B281" s="722"/>
      <c r="C281" s="221">
        <v>0</v>
      </c>
      <c r="D281" s="222">
        <v>0</v>
      </c>
      <c r="E281" s="222"/>
      <c r="G281" s="220"/>
    </row>
    <row r="282" spans="1:7">
      <c r="A282" s="713" t="s">
        <v>538</v>
      </c>
      <c r="B282" s="714"/>
      <c r="C282" s="223">
        <v>0</v>
      </c>
      <c r="D282" s="191">
        <v>0</v>
      </c>
      <c r="E282" s="191"/>
      <c r="G282" s="220"/>
    </row>
    <row r="283" spans="1:7" ht="12.75" customHeight="1">
      <c r="A283" s="723" t="s">
        <v>129</v>
      </c>
      <c r="B283" s="724"/>
      <c r="C283" s="224">
        <v>0</v>
      </c>
      <c r="D283" s="225">
        <v>0</v>
      </c>
      <c r="E283" s="225"/>
      <c r="G283" s="226"/>
    </row>
    <row r="284" spans="1:7">
      <c r="A284" s="725" t="s">
        <v>130</v>
      </c>
      <c r="B284" s="726"/>
      <c r="C284" s="223">
        <v>0</v>
      </c>
      <c r="D284" s="191">
        <v>0</v>
      </c>
      <c r="E284" s="191"/>
      <c r="G284" s="220"/>
    </row>
    <row r="285" spans="1:7">
      <c r="A285" s="713" t="s">
        <v>131</v>
      </c>
      <c r="B285" s="714"/>
      <c r="C285" s="227">
        <v>0</v>
      </c>
      <c r="D285" s="228">
        <v>0</v>
      </c>
      <c r="E285" s="228"/>
      <c r="G285" s="220"/>
    </row>
    <row r="286" spans="1:7">
      <c r="A286" s="713" t="s">
        <v>132</v>
      </c>
      <c r="B286" s="714"/>
      <c r="C286" s="227">
        <v>0</v>
      </c>
      <c r="D286" s="228">
        <v>0</v>
      </c>
      <c r="E286" s="228"/>
      <c r="G286" s="220"/>
    </row>
    <row r="287" spans="1:7">
      <c r="A287" s="713" t="s">
        <v>133</v>
      </c>
      <c r="B287" s="714"/>
      <c r="C287" s="229">
        <v>0</v>
      </c>
      <c r="D287" s="228">
        <v>0</v>
      </c>
      <c r="E287" s="228"/>
      <c r="G287" s="220"/>
    </row>
    <row r="288" spans="1:7">
      <c r="A288" s="713" t="s">
        <v>134</v>
      </c>
      <c r="B288" s="714"/>
      <c r="C288" s="230">
        <v>0</v>
      </c>
      <c r="D288" s="191">
        <v>0</v>
      </c>
      <c r="E288" s="191"/>
    </row>
    <row r="289" spans="1:5" ht="13.5" thickBot="1">
      <c r="A289" s="715" t="s">
        <v>16</v>
      </c>
      <c r="B289" s="716"/>
      <c r="C289" s="231">
        <v>0</v>
      </c>
      <c r="D289" s="232">
        <v>0</v>
      </c>
      <c r="E289" s="232"/>
    </row>
    <row r="290" spans="1:5" ht="13.5" thickBot="1">
      <c r="A290" s="717" t="s">
        <v>85</v>
      </c>
      <c r="B290" s="718"/>
      <c r="C290" s="233">
        <f>C281+C282+C284+C288+C285+C286+C287+C289</f>
        <v>0</v>
      </c>
      <c r="D290" s="233">
        <f>D281+D282+D284+D288+D285+D286+D287+D289</f>
        <v>0</v>
      </c>
      <c r="E290" s="234"/>
    </row>
    <row r="291" spans="1:5">
      <c r="A291" s="390"/>
      <c r="B291" s="390"/>
      <c r="C291" s="391"/>
      <c r="D291" s="391"/>
      <c r="E291" s="391"/>
    </row>
    <row r="292" spans="1:5">
      <c r="A292" s="390"/>
      <c r="B292" s="390"/>
      <c r="C292" s="391"/>
      <c r="D292" s="391"/>
      <c r="E292" s="391"/>
    </row>
    <row r="293" spans="1:5">
      <c r="A293" s="390"/>
      <c r="B293" s="390"/>
      <c r="C293" s="391"/>
      <c r="D293" s="391"/>
      <c r="E293" s="391"/>
    </row>
    <row r="294" spans="1:5">
      <c r="A294" s="390"/>
      <c r="B294" s="390"/>
      <c r="C294" s="391"/>
      <c r="D294" s="391"/>
      <c r="E294" s="391"/>
    </row>
    <row r="295" spans="1:5" ht="15">
      <c r="A295" s="677" t="s">
        <v>135</v>
      </c>
      <c r="B295" s="677"/>
      <c r="C295" s="677"/>
      <c r="D295" s="677"/>
    </row>
    <row r="296" spans="1:5" ht="13.5" thickBot="1">
      <c r="A296" s="164"/>
      <c r="B296" s="165"/>
      <c r="C296" s="166"/>
      <c r="D296" s="166"/>
    </row>
    <row r="297" spans="1:5" ht="13.5" thickBot="1">
      <c r="A297" s="719" t="s">
        <v>539</v>
      </c>
      <c r="B297" s="720"/>
      <c r="C297" s="411" t="s">
        <v>88</v>
      </c>
      <c r="D297" s="409" t="s">
        <v>90</v>
      </c>
    </row>
    <row r="298" spans="1:5" ht="32.25" customHeight="1" thickBot="1">
      <c r="A298" s="673" t="s">
        <v>136</v>
      </c>
      <c r="B298" s="701"/>
      <c r="C298" s="235">
        <v>0</v>
      </c>
      <c r="D298" s="236">
        <v>0</v>
      </c>
    </row>
    <row r="299" spans="1:5" ht="13.5" thickBot="1">
      <c r="A299" s="673" t="s">
        <v>137</v>
      </c>
      <c r="B299" s="701"/>
      <c r="C299" s="235">
        <v>0</v>
      </c>
      <c r="D299" s="236">
        <v>0</v>
      </c>
    </row>
    <row r="300" spans="1:5" ht="13.5" thickBot="1">
      <c r="A300" s="673" t="s">
        <v>138</v>
      </c>
      <c r="B300" s="701"/>
      <c r="C300" s="235">
        <v>0</v>
      </c>
      <c r="D300" s="236">
        <v>0</v>
      </c>
    </row>
    <row r="301" spans="1:5" ht="25.5" customHeight="1" thickBot="1">
      <c r="A301" s="673" t="s">
        <v>540</v>
      </c>
      <c r="B301" s="701"/>
      <c r="C301" s="235">
        <v>0</v>
      </c>
      <c r="D301" s="236">
        <v>0</v>
      </c>
    </row>
    <row r="302" spans="1:5" ht="27" customHeight="1" thickBot="1">
      <c r="A302" s="673" t="s">
        <v>139</v>
      </c>
      <c r="B302" s="701"/>
      <c r="C302" s="235">
        <v>0</v>
      </c>
      <c r="D302" s="236">
        <v>0</v>
      </c>
    </row>
    <row r="303" spans="1:5" ht="13.5" thickBot="1">
      <c r="A303" s="727" t="s">
        <v>140</v>
      </c>
      <c r="B303" s="701"/>
      <c r="C303" s="235">
        <v>0</v>
      </c>
      <c r="D303" s="236">
        <v>0</v>
      </c>
    </row>
    <row r="304" spans="1:5" ht="29.25" customHeight="1" thickBot="1">
      <c r="A304" s="727" t="s">
        <v>541</v>
      </c>
      <c r="B304" s="701"/>
      <c r="C304" s="235">
        <v>0</v>
      </c>
      <c r="D304" s="236">
        <v>0</v>
      </c>
    </row>
    <row r="305" spans="1:4" ht="25.5" customHeight="1" thickBot="1">
      <c r="A305" s="673" t="s">
        <v>573</v>
      </c>
      <c r="B305" s="674"/>
      <c r="C305" s="235">
        <v>0</v>
      </c>
      <c r="D305" s="236">
        <v>0</v>
      </c>
    </row>
    <row r="306" spans="1:4" ht="13.5" thickBot="1">
      <c r="A306" s="727" t="s">
        <v>413</v>
      </c>
      <c r="B306" s="674"/>
      <c r="C306" s="237">
        <f>SUM(C307:C326)</f>
        <v>0</v>
      </c>
      <c r="D306" s="238">
        <f>SUM(D307:D326)</f>
        <v>0</v>
      </c>
    </row>
    <row r="307" spans="1:4" ht="13.5" customHeight="1">
      <c r="A307" s="728" t="s">
        <v>519</v>
      </c>
      <c r="B307" s="729"/>
      <c r="C307" s="239">
        <v>0</v>
      </c>
      <c r="D307" s="240">
        <v>0</v>
      </c>
    </row>
    <row r="308" spans="1:4">
      <c r="A308" s="684" t="s">
        <v>520</v>
      </c>
      <c r="B308" s="683"/>
      <c r="C308" s="241">
        <v>0</v>
      </c>
      <c r="D308" s="240">
        <v>0</v>
      </c>
    </row>
    <row r="309" spans="1:4">
      <c r="A309" s="682" t="s">
        <v>521</v>
      </c>
      <c r="B309" s="683"/>
      <c r="C309" s="241">
        <v>0</v>
      </c>
      <c r="D309" s="240">
        <v>0</v>
      </c>
    </row>
    <row r="310" spans="1:4" ht="39.75" customHeight="1">
      <c r="A310" s="685" t="s">
        <v>522</v>
      </c>
      <c r="B310" s="683"/>
      <c r="C310" s="241">
        <v>0</v>
      </c>
      <c r="D310" s="240">
        <v>0</v>
      </c>
    </row>
    <row r="311" spans="1:4">
      <c r="A311" s="682" t="s">
        <v>523</v>
      </c>
      <c r="B311" s="683"/>
      <c r="C311" s="241">
        <v>0</v>
      </c>
      <c r="D311" s="240">
        <v>0</v>
      </c>
    </row>
    <row r="312" spans="1:4">
      <c r="A312" s="682" t="s">
        <v>524</v>
      </c>
      <c r="B312" s="683"/>
      <c r="C312" s="241">
        <v>0</v>
      </c>
      <c r="D312" s="240">
        <v>0</v>
      </c>
    </row>
    <row r="313" spans="1:4">
      <c r="A313" s="682" t="s">
        <v>525</v>
      </c>
      <c r="B313" s="683"/>
      <c r="C313" s="241">
        <v>0</v>
      </c>
      <c r="D313" s="240">
        <v>0</v>
      </c>
    </row>
    <row r="314" spans="1:4" ht="26.25" customHeight="1">
      <c r="A314" s="682" t="s">
        <v>526</v>
      </c>
      <c r="B314" s="683"/>
      <c r="C314" s="177">
        <v>0</v>
      </c>
      <c r="D314" s="242">
        <v>0</v>
      </c>
    </row>
    <row r="315" spans="1:4">
      <c r="A315" s="682" t="s">
        <v>527</v>
      </c>
      <c r="B315" s="683"/>
      <c r="C315" s="177">
        <v>0</v>
      </c>
      <c r="D315" s="242">
        <v>0</v>
      </c>
    </row>
    <row r="316" spans="1:4">
      <c r="A316" s="682" t="s">
        <v>528</v>
      </c>
      <c r="B316" s="683"/>
      <c r="C316" s="177">
        <v>0</v>
      </c>
      <c r="D316" s="242">
        <v>0</v>
      </c>
    </row>
    <row r="317" spans="1:4">
      <c r="A317" s="682" t="s">
        <v>529</v>
      </c>
      <c r="B317" s="683"/>
      <c r="C317" s="177">
        <v>0</v>
      </c>
      <c r="D317" s="242">
        <v>0</v>
      </c>
    </row>
    <row r="318" spans="1:4">
      <c r="A318" s="682" t="s">
        <v>530</v>
      </c>
      <c r="B318" s="683"/>
      <c r="C318" s="177">
        <v>0</v>
      </c>
      <c r="D318" s="242">
        <v>0</v>
      </c>
    </row>
    <row r="319" spans="1:4">
      <c r="A319" s="682" t="s">
        <v>531</v>
      </c>
      <c r="B319" s="683"/>
      <c r="C319" s="177">
        <v>0</v>
      </c>
      <c r="D319" s="242">
        <v>0</v>
      </c>
    </row>
    <row r="320" spans="1:4">
      <c r="A320" s="686" t="s">
        <v>532</v>
      </c>
      <c r="B320" s="683"/>
      <c r="C320" s="177">
        <v>0</v>
      </c>
      <c r="D320" s="242">
        <v>0</v>
      </c>
    </row>
    <row r="321" spans="1:8">
      <c r="A321" s="686" t="s">
        <v>533</v>
      </c>
      <c r="B321" s="683"/>
      <c r="C321" s="177">
        <v>0</v>
      </c>
      <c r="D321" s="242">
        <v>0</v>
      </c>
    </row>
    <row r="322" spans="1:8" ht="27" customHeight="1">
      <c r="A322" s="693" t="s">
        <v>534</v>
      </c>
      <c r="B322" s="683"/>
      <c r="C322" s="177">
        <v>0</v>
      </c>
      <c r="D322" s="242">
        <v>0</v>
      </c>
    </row>
    <row r="323" spans="1:8" ht="27" customHeight="1">
      <c r="A323" s="693" t="s">
        <v>535</v>
      </c>
      <c r="B323" s="683"/>
      <c r="C323" s="177">
        <v>0</v>
      </c>
      <c r="D323" s="242">
        <v>0</v>
      </c>
    </row>
    <row r="324" spans="1:8">
      <c r="A324" s="686" t="s">
        <v>536</v>
      </c>
      <c r="B324" s="683"/>
      <c r="C324" s="177">
        <v>0</v>
      </c>
      <c r="D324" s="242">
        <v>0</v>
      </c>
    </row>
    <row r="325" spans="1:8">
      <c r="A325" s="686" t="s">
        <v>537</v>
      </c>
      <c r="B325" s="683"/>
      <c r="C325" s="177">
        <v>0</v>
      </c>
      <c r="D325" s="242">
        <v>0</v>
      </c>
    </row>
    <row r="326" spans="1:8" ht="13.5" thickBot="1">
      <c r="A326" s="687" t="s">
        <v>97</v>
      </c>
      <c r="B326" s="688"/>
      <c r="C326" s="180">
        <v>0</v>
      </c>
      <c r="D326" s="242">
        <v>0</v>
      </c>
    </row>
    <row r="327" spans="1:8" ht="13.5" thickBot="1">
      <c r="A327" s="689" t="s">
        <v>98</v>
      </c>
      <c r="B327" s="701"/>
      <c r="C327" s="194">
        <f>SUM(C298:C326)</f>
        <v>0</v>
      </c>
      <c r="D327" s="194">
        <f>SUM(D298:D326)</f>
        <v>0</v>
      </c>
    </row>
    <row r="328" spans="1:8">
      <c r="A328" s="163"/>
      <c r="B328" s="163"/>
      <c r="C328" s="163"/>
      <c r="D328" s="163"/>
    </row>
    <row r="329" spans="1:8">
      <c r="A329" s="163"/>
      <c r="B329" s="163"/>
      <c r="C329" s="163"/>
      <c r="D329" s="163"/>
    </row>
    <row r="330" spans="1:8">
      <c r="A330" s="730"/>
      <c r="B330" s="731"/>
      <c r="C330" s="731"/>
      <c r="D330" s="163"/>
    </row>
    <row r="332" spans="1:8" ht="15">
      <c r="A332" s="732" t="s">
        <v>141</v>
      </c>
      <c r="B332" s="732"/>
      <c r="C332" s="732"/>
    </row>
    <row r="333" spans="1:8" ht="13.5" thickBot="1">
      <c r="A333" s="243"/>
      <c r="B333" s="166"/>
      <c r="C333" s="166"/>
    </row>
    <row r="334" spans="1:8" ht="13.5" thickBot="1">
      <c r="A334" s="689" t="s">
        <v>142</v>
      </c>
      <c r="B334" s="733"/>
      <c r="C334" s="244" t="s">
        <v>43</v>
      </c>
      <c r="D334" s="409" t="s">
        <v>44</v>
      </c>
      <c r="G334" s="734"/>
      <c r="H334" s="734"/>
    </row>
    <row r="335" spans="1:8" ht="13.5" thickBot="1">
      <c r="A335" s="735" t="s">
        <v>143</v>
      </c>
      <c r="B335" s="736"/>
      <c r="C335" s="233">
        <f>SUM(C336:C345)</f>
        <v>0</v>
      </c>
      <c r="D335" s="233">
        <f>SUM(D336:D345)</f>
        <v>0</v>
      </c>
      <c r="G335" s="734"/>
      <c r="H335" s="734"/>
    </row>
    <row r="336" spans="1:8" ht="55.5" customHeight="1">
      <c r="A336" s="641" t="s">
        <v>144</v>
      </c>
      <c r="B336" s="643"/>
      <c r="C336" s="245">
        <v>0</v>
      </c>
      <c r="D336" s="245">
        <v>0</v>
      </c>
      <c r="G336" s="734"/>
      <c r="H336" s="734"/>
    </row>
    <row r="337" spans="1:5">
      <c r="A337" s="743" t="s">
        <v>145</v>
      </c>
      <c r="B337" s="744"/>
      <c r="C337" s="246">
        <v>0</v>
      </c>
      <c r="D337" s="246">
        <v>0</v>
      </c>
    </row>
    <row r="338" spans="1:5">
      <c r="A338" s="739" t="s">
        <v>146</v>
      </c>
      <c r="B338" s="740"/>
      <c r="C338" s="247">
        <v>0</v>
      </c>
      <c r="D338" s="247">
        <v>0</v>
      </c>
    </row>
    <row r="339" spans="1:5" ht="28.5" customHeight="1">
      <c r="A339" s="745" t="s">
        <v>542</v>
      </c>
      <c r="B339" s="746"/>
      <c r="C339" s="247">
        <v>0</v>
      </c>
      <c r="D339" s="247">
        <v>0</v>
      </c>
    </row>
    <row r="340" spans="1:5" ht="32.25" customHeight="1">
      <c r="A340" s="745" t="s">
        <v>147</v>
      </c>
      <c r="B340" s="746"/>
      <c r="C340" s="247">
        <v>0</v>
      </c>
      <c r="D340" s="247">
        <v>0</v>
      </c>
    </row>
    <row r="341" spans="1:5">
      <c r="A341" s="737" t="s">
        <v>148</v>
      </c>
      <c r="B341" s="738"/>
      <c r="C341" s="247">
        <v>0</v>
      </c>
      <c r="D341" s="247">
        <v>0</v>
      </c>
    </row>
    <row r="342" spans="1:5">
      <c r="A342" s="737" t="s">
        <v>149</v>
      </c>
      <c r="B342" s="738"/>
      <c r="C342" s="247">
        <v>0</v>
      </c>
      <c r="D342" s="247">
        <v>0</v>
      </c>
    </row>
    <row r="343" spans="1:5">
      <c r="A343" s="739" t="s">
        <v>150</v>
      </c>
      <c r="B343" s="740"/>
      <c r="C343" s="248">
        <v>0</v>
      </c>
      <c r="D343" s="248">
        <v>0</v>
      </c>
    </row>
    <row r="344" spans="1:5">
      <c r="A344" s="737" t="s">
        <v>151</v>
      </c>
      <c r="B344" s="738"/>
      <c r="C344" s="248">
        <v>0</v>
      </c>
      <c r="D344" s="248">
        <v>0</v>
      </c>
    </row>
    <row r="345" spans="1:5" ht="13.5" thickBot="1">
      <c r="A345" s="741" t="s">
        <v>16</v>
      </c>
      <c r="B345" s="742"/>
      <c r="C345" s="249">
        <v>0</v>
      </c>
      <c r="D345" s="249">
        <v>0</v>
      </c>
    </row>
    <row r="346" spans="1:5" ht="13.5" thickBot="1">
      <c r="A346" s="735" t="s">
        <v>152</v>
      </c>
      <c r="B346" s="736"/>
      <c r="C346" s="234">
        <f>SUM(C347:C356)</f>
        <v>4398.46</v>
      </c>
      <c r="D346" s="234">
        <f>SUM(D347:D356)</f>
        <v>5900.41</v>
      </c>
    </row>
    <row r="347" spans="1:5" ht="59.25" customHeight="1">
      <c r="A347" s="641" t="s">
        <v>144</v>
      </c>
      <c r="B347" s="643"/>
      <c r="C347" s="246">
        <v>0</v>
      </c>
      <c r="D347" s="246">
        <v>0</v>
      </c>
    </row>
    <row r="348" spans="1:5">
      <c r="A348" s="743" t="s">
        <v>145</v>
      </c>
      <c r="B348" s="744"/>
      <c r="C348" s="246">
        <v>0</v>
      </c>
      <c r="D348" s="246">
        <v>0</v>
      </c>
    </row>
    <row r="349" spans="1:5">
      <c r="A349" s="739" t="s">
        <v>146</v>
      </c>
      <c r="B349" s="740"/>
      <c r="C349" s="247">
        <v>0</v>
      </c>
      <c r="D349" s="247">
        <v>0</v>
      </c>
    </row>
    <row r="350" spans="1:5" ht="27.75" customHeight="1">
      <c r="A350" s="745" t="s">
        <v>542</v>
      </c>
      <c r="B350" s="746"/>
      <c r="C350" s="247">
        <v>0</v>
      </c>
      <c r="D350" s="247">
        <v>0</v>
      </c>
      <c r="E350" s="250"/>
    </row>
    <row r="351" spans="1:5" ht="24.75" customHeight="1">
      <c r="A351" s="745" t="s">
        <v>147</v>
      </c>
      <c r="B351" s="746"/>
      <c r="C351" s="247">
        <v>0</v>
      </c>
      <c r="D351" s="247">
        <v>0</v>
      </c>
    </row>
    <row r="352" spans="1:5">
      <c r="A352" s="745" t="s">
        <v>148</v>
      </c>
      <c r="B352" s="746"/>
      <c r="C352" s="247">
        <v>2479.5</v>
      </c>
      <c r="D352" s="247">
        <v>4496.18</v>
      </c>
    </row>
    <row r="353" spans="1:5">
      <c r="A353" s="737" t="s">
        <v>149</v>
      </c>
      <c r="B353" s="738"/>
      <c r="C353" s="247">
        <v>0</v>
      </c>
      <c r="D353" s="247">
        <v>0</v>
      </c>
    </row>
    <row r="354" spans="1:5">
      <c r="A354" s="737" t="s">
        <v>153</v>
      </c>
      <c r="B354" s="738"/>
      <c r="C354" s="248">
        <v>1918.96</v>
      </c>
      <c r="D354" s="248">
        <v>753.83</v>
      </c>
    </row>
    <row r="355" spans="1:5">
      <c r="A355" s="737" t="s">
        <v>151</v>
      </c>
      <c r="B355" s="738"/>
      <c r="C355" s="248">
        <v>0</v>
      </c>
      <c r="D355" s="248">
        <v>0</v>
      </c>
    </row>
    <row r="356" spans="1:5" ht="24" customHeight="1" thickBot="1">
      <c r="A356" s="747" t="s">
        <v>415</v>
      </c>
      <c r="B356" s="748"/>
      <c r="C356" s="251">
        <v>0</v>
      </c>
      <c r="D356" s="251">
        <v>650.4</v>
      </c>
    </row>
    <row r="357" spans="1:5" ht="13.5" thickBot="1">
      <c r="A357" s="749" t="s">
        <v>12</v>
      </c>
      <c r="B357" s="750"/>
      <c r="C357" s="162">
        <f>C335+C346</f>
        <v>4398.46</v>
      </c>
      <c r="D357" s="162">
        <f>D335+D346</f>
        <v>5900.41</v>
      </c>
    </row>
    <row r="362" spans="1:5" ht="15">
      <c r="A362" s="677" t="s">
        <v>154</v>
      </c>
      <c r="B362" s="677"/>
      <c r="C362" s="677"/>
      <c r="D362" s="615"/>
      <c r="E362" s="615"/>
    </row>
    <row r="363" spans="1:5" ht="13.5" thickBot="1">
      <c r="A363" s="166"/>
      <c r="B363" s="166"/>
      <c r="C363" s="166"/>
      <c r="D363" s="163"/>
    </row>
    <row r="364" spans="1:5" ht="13.5" thickBot="1">
      <c r="A364" s="756" t="s">
        <v>155</v>
      </c>
      <c r="B364" s="757"/>
      <c r="C364" s="405" t="s">
        <v>43</v>
      </c>
      <c r="D364" s="186" t="s">
        <v>90</v>
      </c>
    </row>
    <row r="365" spans="1:5">
      <c r="A365" s="758" t="s">
        <v>156</v>
      </c>
      <c r="B365" s="759"/>
      <c r="C365" s="252">
        <f>SUM(C366:C372)</f>
        <v>5052635.84</v>
      </c>
      <c r="D365" s="252">
        <f>SUM(D366:D372)</f>
        <v>5193795.5</v>
      </c>
    </row>
    <row r="366" spans="1:5">
      <c r="A366" s="760" t="s">
        <v>157</v>
      </c>
      <c r="B366" s="761"/>
      <c r="C366" s="253">
        <v>5052635.84</v>
      </c>
      <c r="D366" s="253">
        <v>5193795.5</v>
      </c>
    </row>
    <row r="367" spans="1:5">
      <c r="A367" s="760" t="s">
        <v>158</v>
      </c>
      <c r="B367" s="761"/>
      <c r="C367" s="253">
        <v>0</v>
      </c>
      <c r="D367" s="253">
        <v>0</v>
      </c>
    </row>
    <row r="368" spans="1:5" ht="27.75" customHeight="1">
      <c r="A368" s="682" t="s">
        <v>159</v>
      </c>
      <c r="B368" s="751"/>
      <c r="C368" s="253">
        <v>0</v>
      </c>
      <c r="D368" s="253">
        <v>0</v>
      </c>
    </row>
    <row r="369" spans="1:4">
      <c r="A369" s="682" t="s">
        <v>160</v>
      </c>
      <c r="B369" s="751"/>
      <c r="C369" s="253">
        <v>0</v>
      </c>
      <c r="D369" s="253">
        <v>0</v>
      </c>
    </row>
    <row r="370" spans="1:4">
      <c r="A370" s="682" t="s">
        <v>161</v>
      </c>
      <c r="B370" s="751"/>
      <c r="C370" s="253">
        <v>0</v>
      </c>
      <c r="D370" s="253">
        <v>0</v>
      </c>
    </row>
    <row r="371" spans="1:4">
      <c r="A371" s="682" t="s">
        <v>162</v>
      </c>
      <c r="B371" s="751"/>
      <c r="C371" s="253">
        <v>0</v>
      </c>
      <c r="D371" s="253">
        <v>0</v>
      </c>
    </row>
    <row r="372" spans="1:4">
      <c r="A372" s="682" t="s">
        <v>97</v>
      </c>
      <c r="B372" s="751"/>
      <c r="C372" s="253">
        <v>0</v>
      </c>
      <c r="D372" s="253">
        <v>0</v>
      </c>
    </row>
    <row r="373" spans="1:4">
      <c r="A373" s="752" t="s">
        <v>163</v>
      </c>
      <c r="B373" s="753"/>
      <c r="C373" s="254">
        <f>C374+C375+C377</f>
        <v>0</v>
      </c>
      <c r="D373" s="254">
        <f>D374+D375+D377</f>
        <v>0</v>
      </c>
    </row>
    <row r="374" spans="1:4">
      <c r="A374" s="754" t="s">
        <v>164</v>
      </c>
      <c r="B374" s="755"/>
      <c r="C374" s="255">
        <v>0</v>
      </c>
      <c r="D374" s="255">
        <v>0</v>
      </c>
    </row>
    <row r="375" spans="1:4">
      <c r="A375" s="754" t="s">
        <v>165</v>
      </c>
      <c r="B375" s="755"/>
      <c r="C375" s="255">
        <v>0</v>
      </c>
      <c r="D375" s="255">
        <v>0</v>
      </c>
    </row>
    <row r="376" spans="1:4">
      <c r="A376" s="772" t="s">
        <v>166</v>
      </c>
      <c r="B376" s="773"/>
      <c r="C376" s="255">
        <v>0</v>
      </c>
      <c r="D376" s="255">
        <v>0</v>
      </c>
    </row>
    <row r="377" spans="1:4" ht="13.5" thickBot="1">
      <c r="A377" s="774" t="s">
        <v>97</v>
      </c>
      <c r="B377" s="775"/>
      <c r="C377" s="255">
        <v>0</v>
      </c>
      <c r="D377" s="255">
        <v>0</v>
      </c>
    </row>
    <row r="378" spans="1:4" ht="13.5" thickBot="1">
      <c r="A378" s="749" t="s">
        <v>12</v>
      </c>
      <c r="B378" s="750"/>
      <c r="C378" s="256">
        <f>C365+C373</f>
        <v>5052635.84</v>
      </c>
      <c r="D378" s="256">
        <f>D365+D373</f>
        <v>5193795.5</v>
      </c>
    </row>
    <row r="383" spans="1:4" ht="26.25" customHeight="1">
      <c r="A383" s="627" t="s">
        <v>167</v>
      </c>
      <c r="B383" s="776"/>
      <c r="C383" s="776"/>
      <c r="D383" s="776"/>
    </row>
    <row r="384" spans="1:4" ht="13.5" thickBot="1">
      <c r="B384" s="219"/>
    </row>
    <row r="385" spans="1:5" ht="13.5" thickBot="1">
      <c r="A385" s="777"/>
      <c r="B385" s="778"/>
      <c r="C385" s="410" t="s">
        <v>88</v>
      </c>
      <c r="D385" s="196" t="s">
        <v>44</v>
      </c>
    </row>
    <row r="386" spans="1:5" ht="13.5" thickBot="1">
      <c r="A386" s="779" t="s">
        <v>168</v>
      </c>
      <c r="B386" s="780"/>
      <c r="C386" s="191">
        <v>4679560.03</v>
      </c>
      <c r="D386" s="191">
        <v>3793540.89</v>
      </c>
    </row>
    <row r="387" spans="1:5" ht="13.5" thickBot="1">
      <c r="A387" s="735" t="s">
        <v>85</v>
      </c>
      <c r="B387" s="736"/>
      <c r="C387" s="234">
        <f>SUM(C386:C386)</f>
        <v>4679560.03</v>
      </c>
      <c r="D387" s="234">
        <f>SUM(D386:D386)</f>
        <v>3793540.89</v>
      </c>
    </row>
    <row r="392" spans="1:5" ht="15" customHeight="1">
      <c r="A392" s="762" t="s">
        <v>169</v>
      </c>
      <c r="B392" s="763"/>
      <c r="C392" s="763"/>
      <c r="D392" s="763"/>
      <c r="E392" s="764"/>
    </row>
    <row r="393" spans="1:5" ht="13.5" thickBot="1">
      <c r="A393" s="454"/>
      <c r="B393" s="454"/>
      <c r="C393" s="454"/>
      <c r="D393" s="454"/>
      <c r="E393" s="453"/>
    </row>
    <row r="394" spans="1:5" ht="26.25" thickBot="1">
      <c r="A394" s="765" t="s">
        <v>30</v>
      </c>
      <c r="B394" s="766"/>
      <c r="C394" s="470" t="s">
        <v>170</v>
      </c>
      <c r="D394" s="470" t="s">
        <v>171</v>
      </c>
      <c r="E394" s="453"/>
    </row>
    <row r="395" spans="1:5" ht="13.5" thickBot="1">
      <c r="A395" s="767" t="s">
        <v>172</v>
      </c>
      <c r="B395" s="768"/>
      <c r="C395" s="471">
        <v>650730.98</v>
      </c>
      <c r="D395" s="472">
        <v>935638.98</v>
      </c>
      <c r="E395" s="453"/>
    </row>
    <row r="396" spans="1:5">
      <c r="A396" s="163"/>
      <c r="B396" s="163"/>
      <c r="C396" s="163"/>
      <c r="D396" s="163"/>
      <c r="E396" s="163"/>
    </row>
    <row r="397" spans="1:5" ht="29.25" customHeight="1">
      <c r="A397" s="769" t="s">
        <v>173</v>
      </c>
      <c r="B397" s="769"/>
      <c r="C397" s="769"/>
      <c r="D397" s="770"/>
      <c r="E397" s="770"/>
    </row>
    <row r="402" spans="1:9" ht="15">
      <c r="A402" s="771" t="s">
        <v>174</v>
      </c>
      <c r="B402" s="771"/>
      <c r="C402" s="771"/>
      <c r="D402" s="771"/>
      <c r="E402" s="771"/>
      <c r="F402" s="771"/>
      <c r="G402" s="771"/>
      <c r="H402" s="771"/>
      <c r="I402" s="771"/>
    </row>
    <row r="404" spans="1:9" ht="15">
      <c r="A404" s="771" t="s">
        <v>175</v>
      </c>
      <c r="B404" s="771"/>
      <c r="C404" s="771"/>
      <c r="D404" s="771"/>
      <c r="E404" s="771"/>
      <c r="F404" s="771"/>
      <c r="G404" s="771"/>
      <c r="H404" s="771"/>
      <c r="I404" s="771"/>
    </row>
    <row r="405" spans="1:9" ht="13.5" thickBot="1">
      <c r="A405" s="257"/>
      <c r="B405" s="257"/>
      <c r="C405" s="257"/>
      <c r="D405" s="257"/>
      <c r="E405" s="257"/>
      <c r="F405" s="257"/>
      <c r="G405" s="257"/>
      <c r="H405" s="257"/>
      <c r="I405" s="258"/>
    </row>
    <row r="406" spans="1:9" ht="26.25" thickBot="1">
      <c r="A406" s="663" t="s">
        <v>176</v>
      </c>
      <c r="B406" s="678" t="s">
        <v>177</v>
      </c>
      <c r="C406" s="788"/>
      <c r="D406" s="789"/>
      <c r="E406" s="168" t="s">
        <v>55</v>
      </c>
      <c r="F406" s="678" t="s">
        <v>178</v>
      </c>
      <c r="G406" s="788"/>
      <c r="H406" s="789"/>
      <c r="I406" s="406" t="s">
        <v>76</v>
      </c>
    </row>
    <row r="407" spans="1:9" ht="64.5" thickBot="1">
      <c r="A407" s="664"/>
      <c r="B407" s="259" t="s">
        <v>179</v>
      </c>
      <c r="C407" s="260" t="s">
        <v>543</v>
      </c>
      <c r="D407" s="261" t="s">
        <v>59</v>
      </c>
      <c r="E407" s="262" t="s">
        <v>180</v>
      </c>
      <c r="F407" s="259" t="s">
        <v>179</v>
      </c>
      <c r="G407" s="260" t="s">
        <v>544</v>
      </c>
      <c r="H407" s="261" t="s">
        <v>545</v>
      </c>
      <c r="I407" s="407"/>
    </row>
    <row r="408" spans="1:9" ht="26.25" thickBot="1">
      <c r="A408" s="369" t="s">
        <v>574</v>
      </c>
      <c r="B408" s="263"/>
      <c r="C408" s="264"/>
      <c r="D408" s="265"/>
      <c r="E408" s="237"/>
      <c r="F408" s="263"/>
      <c r="G408" s="266"/>
      <c r="H408" s="265"/>
      <c r="I408" s="237">
        <f>SUM(B408:H408)</f>
        <v>0</v>
      </c>
    </row>
    <row r="409" spans="1:9" ht="13.5" thickBot="1">
      <c r="A409" s="267" t="s">
        <v>23</v>
      </c>
      <c r="B409" s="268">
        <f t="shared" ref="B409:I409" si="12">SUM(B410:B412)</f>
        <v>0</v>
      </c>
      <c r="C409" s="269">
        <f t="shared" si="12"/>
        <v>0</v>
      </c>
      <c r="D409" s="270">
        <f t="shared" si="12"/>
        <v>0</v>
      </c>
      <c r="E409" s="267">
        <f t="shared" si="12"/>
        <v>0</v>
      </c>
      <c r="F409" s="268">
        <f t="shared" si="12"/>
        <v>0</v>
      </c>
      <c r="G409" s="268">
        <f t="shared" si="12"/>
        <v>0</v>
      </c>
      <c r="H409" s="267">
        <f t="shared" si="12"/>
        <v>0</v>
      </c>
      <c r="I409" s="267">
        <f t="shared" si="12"/>
        <v>0</v>
      </c>
    </row>
    <row r="410" spans="1:9">
      <c r="A410" s="271" t="s">
        <v>181</v>
      </c>
      <c r="B410" s="272">
        <v>0</v>
      </c>
      <c r="C410" s="273">
        <v>0</v>
      </c>
      <c r="D410" s="274">
        <v>0</v>
      </c>
      <c r="E410" s="275">
        <v>0</v>
      </c>
      <c r="F410" s="272">
        <v>0</v>
      </c>
      <c r="G410" s="276">
        <v>0</v>
      </c>
      <c r="H410" s="274">
        <v>0</v>
      </c>
      <c r="I410" s="277">
        <f>SUM(B410:H410)</f>
        <v>0</v>
      </c>
    </row>
    <row r="411" spans="1:9">
      <c r="A411" s="278" t="s">
        <v>182</v>
      </c>
      <c r="B411" s="279">
        <v>0</v>
      </c>
      <c r="C411" s="178">
        <v>0</v>
      </c>
      <c r="D411" s="280">
        <v>0</v>
      </c>
      <c r="E411" s="281">
        <v>0</v>
      </c>
      <c r="F411" s="279">
        <v>0</v>
      </c>
      <c r="G411" s="282">
        <v>0</v>
      </c>
      <c r="H411" s="280">
        <v>0</v>
      </c>
      <c r="I411" s="277">
        <f>SUM(B411:H411)</f>
        <v>0</v>
      </c>
    </row>
    <row r="412" spans="1:9" ht="13.5" thickBot="1">
      <c r="A412" s="283" t="s">
        <v>183</v>
      </c>
      <c r="B412" s="279">
        <v>0</v>
      </c>
      <c r="C412" s="178">
        <v>0</v>
      </c>
      <c r="D412" s="280">
        <v>0</v>
      </c>
      <c r="E412" s="281">
        <v>0</v>
      </c>
      <c r="F412" s="279">
        <v>0</v>
      </c>
      <c r="G412" s="282">
        <v>0</v>
      </c>
      <c r="H412" s="280">
        <v>0</v>
      </c>
      <c r="I412" s="277">
        <f>SUM(B412:H412)</f>
        <v>0</v>
      </c>
    </row>
    <row r="413" spans="1:9" ht="13.5" thickBot="1">
      <c r="A413" s="267" t="s">
        <v>24</v>
      </c>
      <c r="B413" s="263">
        <f t="shared" ref="B413:I413" si="13">SUM(B414:B417)</f>
        <v>0</v>
      </c>
      <c r="C413" s="264">
        <f t="shared" si="13"/>
        <v>0</v>
      </c>
      <c r="D413" s="266">
        <f t="shared" si="13"/>
        <v>0</v>
      </c>
      <c r="E413" s="237">
        <f t="shared" si="13"/>
        <v>0</v>
      </c>
      <c r="F413" s="263">
        <f t="shared" si="13"/>
        <v>0</v>
      </c>
      <c r="G413" s="263">
        <f t="shared" si="13"/>
        <v>0</v>
      </c>
      <c r="H413" s="237">
        <f t="shared" si="13"/>
        <v>0</v>
      </c>
      <c r="I413" s="237">
        <f t="shared" si="13"/>
        <v>0</v>
      </c>
    </row>
    <row r="414" spans="1:9" ht="29.25" customHeight="1">
      <c r="A414" s="284" t="s">
        <v>184</v>
      </c>
      <c r="B414" s="279">
        <v>0</v>
      </c>
      <c r="C414" s="178">
        <v>0</v>
      </c>
      <c r="D414" s="280">
        <v>0</v>
      </c>
      <c r="E414" s="281">
        <v>0</v>
      </c>
      <c r="F414" s="279">
        <v>0</v>
      </c>
      <c r="G414" s="282">
        <v>0</v>
      </c>
      <c r="H414" s="280">
        <v>0</v>
      </c>
      <c r="I414" s="277">
        <f>SUM(B414:H414)</f>
        <v>0</v>
      </c>
    </row>
    <row r="415" spans="1:9" ht="13.5" customHeight="1">
      <c r="A415" s="284" t="s">
        <v>185</v>
      </c>
      <c r="B415" s="279">
        <v>0</v>
      </c>
      <c r="C415" s="178">
        <v>0</v>
      </c>
      <c r="D415" s="280">
        <v>0</v>
      </c>
      <c r="E415" s="281">
        <v>0</v>
      </c>
      <c r="F415" s="279">
        <v>0</v>
      </c>
      <c r="G415" s="282">
        <v>0</v>
      </c>
      <c r="H415" s="280">
        <v>0</v>
      </c>
      <c r="I415" s="277">
        <f>SUM(B415:H415)</f>
        <v>0</v>
      </c>
    </row>
    <row r="416" spans="1:9">
      <c r="A416" s="284" t="s">
        <v>186</v>
      </c>
      <c r="B416" s="279">
        <v>0</v>
      </c>
      <c r="C416" s="178">
        <v>0</v>
      </c>
      <c r="D416" s="280">
        <v>0</v>
      </c>
      <c r="E416" s="281">
        <v>0</v>
      </c>
      <c r="F416" s="279">
        <v>0</v>
      </c>
      <c r="G416" s="282">
        <v>0</v>
      </c>
      <c r="H416" s="280">
        <v>0</v>
      </c>
      <c r="I416" s="277">
        <f>SUM(B416:H416)</f>
        <v>0</v>
      </c>
    </row>
    <row r="417" spans="1:9" ht="13.5" thickBot="1">
      <c r="A417" s="285" t="s">
        <v>187</v>
      </c>
      <c r="B417" s="279">
        <v>0</v>
      </c>
      <c r="C417" s="178">
        <v>0</v>
      </c>
      <c r="D417" s="280">
        <v>0</v>
      </c>
      <c r="E417" s="281">
        <v>0</v>
      </c>
      <c r="F417" s="279">
        <v>0</v>
      </c>
      <c r="G417" s="282">
        <v>0</v>
      </c>
      <c r="H417" s="280">
        <v>0</v>
      </c>
      <c r="I417" s="277">
        <f>SUM(B417:H417)</f>
        <v>0</v>
      </c>
    </row>
    <row r="418" spans="1:9" ht="26.25" thickBot="1">
      <c r="A418" s="366" t="s">
        <v>546</v>
      </c>
      <c r="B418" s="367">
        <f t="shared" ref="B418:I418" si="14">B408+B409-B413</f>
        <v>0</v>
      </c>
      <c r="C418" s="367">
        <f t="shared" si="14"/>
        <v>0</v>
      </c>
      <c r="D418" s="367">
        <f t="shared" si="14"/>
        <v>0</v>
      </c>
      <c r="E418" s="368">
        <f t="shared" si="14"/>
        <v>0</v>
      </c>
      <c r="F418" s="367">
        <f t="shared" si="14"/>
        <v>0</v>
      </c>
      <c r="G418" s="367">
        <f t="shared" si="14"/>
        <v>0</v>
      </c>
      <c r="H418" s="368">
        <f t="shared" si="14"/>
        <v>0</v>
      </c>
      <c r="I418" s="368">
        <f t="shared" si="14"/>
        <v>0</v>
      </c>
    </row>
    <row r="419" spans="1:9" ht="45.75" customHeight="1" thickBot="1">
      <c r="A419" s="369" t="s">
        <v>547</v>
      </c>
      <c r="B419" s="370">
        <v>0</v>
      </c>
      <c r="C419" s="371">
        <v>0</v>
      </c>
      <c r="D419" s="372">
        <v>0</v>
      </c>
      <c r="E419" s="373">
        <v>0</v>
      </c>
      <c r="F419" s="370">
        <v>0</v>
      </c>
      <c r="G419" s="374">
        <v>0</v>
      </c>
      <c r="H419" s="372">
        <v>0</v>
      </c>
      <c r="I419" s="373">
        <f>SUM(B419:H419)</f>
        <v>0</v>
      </c>
    </row>
    <row r="420" spans="1:9" ht="40.5" customHeight="1" thickBot="1">
      <c r="A420" s="375" t="s">
        <v>23</v>
      </c>
      <c r="B420" s="370">
        <v>0</v>
      </c>
      <c r="C420" s="371">
        <v>0</v>
      </c>
      <c r="D420" s="372">
        <v>0</v>
      </c>
      <c r="E420" s="373">
        <v>0</v>
      </c>
      <c r="F420" s="370">
        <v>0</v>
      </c>
      <c r="G420" s="374">
        <v>0</v>
      </c>
      <c r="H420" s="372">
        <v>0</v>
      </c>
      <c r="I420" s="373">
        <f>SUM(B420:H420)</f>
        <v>0</v>
      </c>
    </row>
    <row r="421" spans="1:9" ht="13.5" thickBot="1">
      <c r="A421" s="375" t="s">
        <v>24</v>
      </c>
      <c r="B421" s="370">
        <v>0</v>
      </c>
      <c r="C421" s="371">
        <v>0</v>
      </c>
      <c r="D421" s="372">
        <v>0</v>
      </c>
      <c r="E421" s="373">
        <v>0</v>
      </c>
      <c r="F421" s="370">
        <v>0</v>
      </c>
      <c r="G421" s="374">
        <v>0</v>
      </c>
      <c r="H421" s="372">
        <v>0</v>
      </c>
      <c r="I421" s="373">
        <f>SUM(B421:H421)</f>
        <v>0</v>
      </c>
    </row>
    <row r="422" spans="1:9" ht="39" thickBot="1">
      <c r="A422" s="375" t="s">
        <v>548</v>
      </c>
      <c r="B422" s="370">
        <f>B419+B420-B421</f>
        <v>0</v>
      </c>
      <c r="C422" s="371">
        <f t="shared" ref="C422:I422" si="15">C419+C420-C421</f>
        <v>0</v>
      </c>
      <c r="D422" s="372">
        <f t="shared" si="15"/>
        <v>0</v>
      </c>
      <c r="E422" s="373">
        <f t="shared" si="15"/>
        <v>0</v>
      </c>
      <c r="F422" s="370">
        <f t="shared" si="15"/>
        <v>0</v>
      </c>
      <c r="G422" s="374">
        <f t="shared" si="15"/>
        <v>0</v>
      </c>
      <c r="H422" s="372">
        <f t="shared" si="15"/>
        <v>0</v>
      </c>
      <c r="I422" s="373">
        <f t="shared" si="15"/>
        <v>0</v>
      </c>
    </row>
    <row r="423" spans="1:9" ht="41.25" customHeight="1" thickBot="1">
      <c r="A423" s="369" t="s">
        <v>582</v>
      </c>
      <c r="B423" s="238">
        <f t="shared" ref="B423:I423" si="16">B408-B419</f>
        <v>0</v>
      </c>
      <c r="C423" s="238">
        <f t="shared" si="16"/>
        <v>0</v>
      </c>
      <c r="D423" s="238">
        <f t="shared" si="16"/>
        <v>0</v>
      </c>
      <c r="E423" s="238">
        <f t="shared" si="16"/>
        <v>0</v>
      </c>
      <c r="F423" s="238">
        <f t="shared" si="16"/>
        <v>0</v>
      </c>
      <c r="G423" s="238">
        <f t="shared" si="16"/>
        <v>0</v>
      </c>
      <c r="H423" s="238">
        <f t="shared" si="16"/>
        <v>0</v>
      </c>
      <c r="I423" s="238">
        <f t="shared" si="16"/>
        <v>0</v>
      </c>
    </row>
    <row r="424" spans="1:9" ht="26.25" customHeight="1" thickBot="1">
      <c r="A424" s="376" t="s">
        <v>583</v>
      </c>
      <c r="B424" s="238">
        <f>B418-B422</f>
        <v>0</v>
      </c>
      <c r="C424" s="238">
        <f t="shared" ref="C424:I424" si="17">C418-C422</f>
        <v>0</v>
      </c>
      <c r="D424" s="238">
        <f t="shared" si="17"/>
        <v>0</v>
      </c>
      <c r="E424" s="238">
        <f t="shared" si="17"/>
        <v>0</v>
      </c>
      <c r="F424" s="238">
        <f t="shared" si="17"/>
        <v>0</v>
      </c>
      <c r="G424" s="238">
        <f t="shared" si="17"/>
        <v>0</v>
      </c>
      <c r="H424" s="238">
        <f t="shared" si="17"/>
        <v>0</v>
      </c>
      <c r="I424" s="238">
        <f t="shared" si="17"/>
        <v>0</v>
      </c>
    </row>
    <row r="425" spans="1:9" ht="12.75" customHeight="1">
      <c r="A425" s="286"/>
      <c r="B425" s="287"/>
      <c r="C425" s="287"/>
      <c r="D425" s="287"/>
      <c r="E425" s="287"/>
      <c r="F425" s="287"/>
      <c r="G425" s="287"/>
      <c r="H425" s="287"/>
      <c r="I425" s="287"/>
    </row>
    <row r="426" spans="1:9" ht="12.75" customHeight="1">
      <c r="A426" s="286"/>
      <c r="B426" s="287"/>
      <c r="C426" s="287"/>
      <c r="D426" s="287"/>
      <c r="E426" s="287"/>
      <c r="F426" s="287"/>
      <c r="G426" s="287"/>
      <c r="H426" s="287"/>
      <c r="I426" s="287"/>
    </row>
    <row r="427" spans="1:9" ht="12.75" customHeight="1">
      <c r="A427" s="286"/>
      <c r="B427" s="287"/>
      <c r="C427" s="287"/>
      <c r="D427" s="287"/>
      <c r="E427" s="287"/>
      <c r="F427" s="287"/>
      <c r="G427" s="287"/>
      <c r="H427" s="287"/>
      <c r="I427" s="287"/>
    </row>
    <row r="428" spans="1:9" ht="12.75" customHeight="1"/>
    <row r="429" spans="1:9" ht="15">
      <c r="A429" s="627" t="s">
        <v>188</v>
      </c>
      <c r="B429" s="790"/>
      <c r="C429" s="790"/>
    </row>
    <row r="430" spans="1:9" ht="13.5" thickBot="1">
      <c r="A430" s="166"/>
      <c r="B430" s="288"/>
      <c r="C430" s="288"/>
      <c r="E430" s="383"/>
      <c r="F430" s="383"/>
      <c r="G430" s="383"/>
      <c r="H430" s="383"/>
      <c r="I430" s="383"/>
    </row>
    <row r="431" spans="1:9" ht="13.5" thickBot="1">
      <c r="A431" s="678" t="s">
        <v>87</v>
      </c>
      <c r="B431" s="789"/>
      <c r="C431" s="289" t="s">
        <v>43</v>
      </c>
      <c r="D431" s="409" t="s">
        <v>90</v>
      </c>
    </row>
    <row r="432" spans="1:9">
      <c r="A432" s="781" t="s">
        <v>189</v>
      </c>
      <c r="B432" s="782"/>
      <c r="C432" s="290">
        <v>11384.53</v>
      </c>
      <c r="D432" s="290">
        <v>16801.669999999998</v>
      </c>
      <c r="E432" s="291"/>
      <c r="F432" s="291"/>
      <c r="G432" s="291"/>
      <c r="H432" s="291"/>
      <c r="I432" s="291"/>
    </row>
    <row r="433" spans="1:9">
      <c r="A433" s="783" t="s">
        <v>190</v>
      </c>
      <c r="B433" s="784"/>
      <c r="C433" s="292">
        <v>61792.1</v>
      </c>
      <c r="D433" s="292">
        <v>265962.71999999997</v>
      </c>
      <c r="E433" s="293"/>
      <c r="F433" s="293"/>
      <c r="G433" s="293"/>
      <c r="H433" s="293"/>
      <c r="I433" s="293"/>
    </row>
    <row r="434" spans="1:9">
      <c r="A434" s="783" t="s">
        <v>191</v>
      </c>
      <c r="B434" s="784"/>
      <c r="C434" s="292">
        <v>0</v>
      </c>
      <c r="D434" s="292">
        <v>0</v>
      </c>
      <c r="E434" s="294"/>
      <c r="F434" s="294"/>
      <c r="G434" s="294"/>
      <c r="H434" s="294"/>
      <c r="I434" s="294"/>
    </row>
    <row r="435" spans="1:9">
      <c r="A435" s="785" t="s">
        <v>192</v>
      </c>
      <c r="B435" s="786"/>
      <c r="C435" s="295">
        <f>C436+C439+C440+C441+C442</f>
        <v>23197464.27</v>
      </c>
      <c r="D435" s="295">
        <f>D436+D439+D440+D441+D442</f>
        <v>6332746.209999999</v>
      </c>
    </row>
    <row r="436" spans="1:9">
      <c r="A436" s="745" t="s">
        <v>193</v>
      </c>
      <c r="B436" s="746"/>
      <c r="C436" s="296">
        <f>C437-C438</f>
        <v>15835.939999999944</v>
      </c>
      <c r="D436" s="296">
        <v>34716.18</v>
      </c>
    </row>
    <row r="437" spans="1:9" ht="27" customHeight="1">
      <c r="A437" s="684" t="s">
        <v>194</v>
      </c>
      <c r="B437" s="787"/>
      <c r="C437" s="281">
        <v>600110.74</v>
      </c>
      <c r="D437" s="281">
        <v>1051909.17</v>
      </c>
    </row>
    <row r="438" spans="1:9">
      <c r="A438" s="684" t="s">
        <v>195</v>
      </c>
      <c r="B438" s="787"/>
      <c r="C438" s="281">
        <v>584274.80000000005</v>
      </c>
      <c r="D438" s="281">
        <v>1017192.99</v>
      </c>
    </row>
    <row r="439" spans="1:9" ht="25.5" customHeight="1">
      <c r="A439" s="800" t="s">
        <v>549</v>
      </c>
      <c r="B439" s="801"/>
      <c r="C439" s="191">
        <v>244224.33</v>
      </c>
      <c r="D439" s="191">
        <v>225070</v>
      </c>
    </row>
    <row r="440" spans="1:9">
      <c r="A440" s="800" t="s">
        <v>196</v>
      </c>
      <c r="B440" s="801"/>
      <c r="C440" s="191">
        <f>21827189.25</f>
        <v>21827189.25</v>
      </c>
      <c r="D440" s="191">
        <v>5533275.5999999996</v>
      </c>
    </row>
    <row r="441" spans="1:9">
      <c r="A441" s="800" t="s">
        <v>197</v>
      </c>
      <c r="B441" s="801"/>
      <c r="C441" s="191">
        <v>0</v>
      </c>
      <c r="D441" s="191">
        <v>0</v>
      </c>
    </row>
    <row r="442" spans="1:9">
      <c r="A442" s="800" t="s">
        <v>237</v>
      </c>
      <c r="B442" s="801"/>
      <c r="C442" s="191">
        <f>19853.3+845173.61+111510.34+133677.5</f>
        <v>1110214.75</v>
      </c>
      <c r="D442" s="191">
        <f>1903.39+133677.5+19991.8+384111.74</f>
        <v>539684.42999999993</v>
      </c>
    </row>
    <row r="443" spans="1:9" ht="13.5" thickBot="1">
      <c r="A443" s="802" t="s">
        <v>198</v>
      </c>
      <c r="B443" s="803"/>
      <c r="C443" s="292">
        <v>0</v>
      </c>
      <c r="D443" s="292">
        <v>0</v>
      </c>
    </row>
    <row r="444" spans="1:9" ht="24.75" customHeight="1" thickBot="1">
      <c r="A444" s="791" t="s">
        <v>85</v>
      </c>
      <c r="B444" s="792"/>
      <c r="C444" s="194">
        <f>SUM(C432+C433+C434+C435+C443)</f>
        <v>23270640.899999999</v>
      </c>
      <c r="D444" s="194">
        <f>SUM(D432+D433+D434+D435+D443)</f>
        <v>6615510.5999999987</v>
      </c>
    </row>
    <row r="449" spans="1:4" ht="15">
      <c r="A449" s="377" t="s">
        <v>200</v>
      </c>
      <c r="B449" s="421"/>
      <c r="C449" s="383"/>
      <c r="D449" s="383"/>
    </row>
    <row r="450" spans="1:4" ht="13.5" thickBot="1"/>
    <row r="451" spans="1:4" ht="13.5" thickBot="1">
      <c r="A451" s="297" t="s">
        <v>201</v>
      </c>
      <c r="B451" s="298"/>
      <c r="C451" s="298"/>
      <c r="D451" s="299"/>
    </row>
    <row r="452" spans="1:4" ht="13.5" thickBot="1">
      <c r="A452" s="793" t="s">
        <v>43</v>
      </c>
      <c r="B452" s="794"/>
      <c r="C452" s="795" t="s">
        <v>90</v>
      </c>
      <c r="D452" s="796"/>
    </row>
    <row r="453" spans="1:4" ht="13.5" thickBot="1">
      <c r="A453" s="797">
        <v>0</v>
      </c>
      <c r="B453" s="798"/>
      <c r="C453" s="797">
        <v>0</v>
      </c>
      <c r="D453" s="798"/>
    </row>
    <row r="458" spans="1:4" ht="15">
      <c r="A458" s="799" t="s">
        <v>550</v>
      </c>
      <c r="B458" s="799"/>
      <c r="C458" s="799"/>
      <c r="D458" s="628"/>
    </row>
    <row r="459" spans="1:4">
      <c r="A459" s="814" t="s">
        <v>202</v>
      </c>
      <c r="B459" s="814"/>
      <c r="C459" s="814"/>
    </row>
    <row r="460" spans="1:4" ht="14.25" customHeight="1" thickBot="1">
      <c r="A460" s="300"/>
      <c r="B460" s="301"/>
      <c r="C460" s="301"/>
    </row>
    <row r="461" spans="1:4" ht="13.5" thickBot="1">
      <c r="A461" s="700" t="s">
        <v>42</v>
      </c>
      <c r="B461" s="815"/>
      <c r="C461" s="205" t="s">
        <v>203</v>
      </c>
      <c r="D461" s="205" t="s">
        <v>584</v>
      </c>
    </row>
    <row r="462" spans="1:4">
      <c r="A462" s="816" t="s">
        <v>551</v>
      </c>
      <c r="B462" s="817"/>
      <c r="C462" s="302">
        <v>0</v>
      </c>
      <c r="D462" s="303">
        <v>0</v>
      </c>
    </row>
    <row r="463" spans="1:4" ht="28.15" customHeight="1">
      <c r="A463" s="818" t="s">
        <v>552</v>
      </c>
      <c r="B463" s="819"/>
      <c r="C463" s="304">
        <v>0</v>
      </c>
      <c r="D463" s="305">
        <v>0</v>
      </c>
    </row>
    <row r="464" spans="1:4">
      <c r="A464" s="820" t="s">
        <v>204</v>
      </c>
      <c r="B464" s="821"/>
      <c r="C464" s="306">
        <v>0</v>
      </c>
      <c r="D464" s="307">
        <v>0</v>
      </c>
    </row>
    <row r="465" spans="1:4">
      <c r="A465" s="822" t="s">
        <v>205</v>
      </c>
      <c r="B465" s="823"/>
      <c r="C465" s="304">
        <v>0</v>
      </c>
      <c r="D465" s="305">
        <v>0</v>
      </c>
    </row>
    <row r="466" spans="1:4" ht="13.5" thickBot="1">
      <c r="A466" s="804" t="s">
        <v>206</v>
      </c>
      <c r="B466" s="805"/>
      <c r="C466" s="308">
        <v>0</v>
      </c>
      <c r="D466" s="309">
        <v>0</v>
      </c>
    </row>
    <row r="467" spans="1:4" ht="13.5" customHeight="1"/>
    <row r="468" spans="1:4" ht="13.5" customHeight="1"/>
    <row r="471" spans="1:4">
      <c r="A471" s="806" t="s">
        <v>207</v>
      </c>
      <c r="B471" s="806"/>
      <c r="C471" s="806"/>
    </row>
    <row r="472" spans="1:4" ht="13.5" thickBot="1">
      <c r="A472" s="166"/>
      <c r="B472" s="166"/>
      <c r="C472" s="166"/>
    </row>
    <row r="473" spans="1:4" ht="13.5" thickBot="1">
      <c r="A473" s="408"/>
      <c r="B473" s="289" t="s">
        <v>208</v>
      </c>
      <c r="C473" s="186" t="s">
        <v>209</v>
      </c>
    </row>
    <row r="474" spans="1:4" ht="13.5" thickBot="1">
      <c r="A474" s="417" t="s">
        <v>210</v>
      </c>
      <c r="B474" s="310">
        <f>B475+B480</f>
        <v>0</v>
      </c>
      <c r="C474" s="310">
        <f>C475+C480</f>
        <v>0</v>
      </c>
    </row>
    <row r="475" spans="1:4">
      <c r="A475" s="311" t="s">
        <v>211</v>
      </c>
      <c r="B475" s="312">
        <f>SUM(B477:B479)</f>
        <v>0</v>
      </c>
      <c r="C475" s="312">
        <f>SUM(C477:C479)</f>
        <v>0</v>
      </c>
    </row>
    <row r="476" spans="1:4">
      <c r="A476" s="313" t="s">
        <v>47</v>
      </c>
      <c r="B476" s="315">
        <v>0</v>
      </c>
      <c r="C476" s="315">
        <v>0</v>
      </c>
    </row>
    <row r="477" spans="1:4">
      <c r="A477" s="313"/>
      <c r="B477" s="315">
        <v>0</v>
      </c>
      <c r="C477" s="315">
        <v>0</v>
      </c>
    </row>
    <row r="478" spans="1:4">
      <c r="A478" s="313"/>
      <c r="B478" s="315">
        <v>0</v>
      </c>
      <c r="C478" s="315">
        <v>0</v>
      </c>
    </row>
    <row r="479" spans="1:4" ht="13.5" thickBot="1">
      <c r="A479" s="316"/>
      <c r="B479" s="317">
        <v>0</v>
      </c>
      <c r="C479" s="317">
        <v>0</v>
      </c>
    </row>
    <row r="480" spans="1:4">
      <c r="A480" s="311" t="s">
        <v>212</v>
      </c>
      <c r="B480" s="312">
        <f>SUM(B482:B484)</f>
        <v>0</v>
      </c>
      <c r="C480" s="312">
        <f>SUM(C482:C484)</f>
        <v>0</v>
      </c>
    </row>
    <row r="481" spans="1:3">
      <c r="A481" s="313" t="s">
        <v>47</v>
      </c>
      <c r="B481" s="319">
        <v>0</v>
      </c>
      <c r="C481" s="319">
        <v>0</v>
      </c>
    </row>
    <row r="482" spans="1:3">
      <c r="A482" s="419"/>
      <c r="B482" s="319">
        <v>0</v>
      </c>
      <c r="C482" s="319">
        <v>0</v>
      </c>
    </row>
    <row r="483" spans="1:3">
      <c r="A483" s="419"/>
      <c r="B483" s="315">
        <v>0</v>
      </c>
      <c r="C483" s="315">
        <v>0</v>
      </c>
    </row>
    <row r="484" spans="1:3" ht="13.5" thickBot="1">
      <c r="A484" s="431"/>
      <c r="B484" s="317">
        <v>0</v>
      </c>
      <c r="C484" s="317">
        <v>0</v>
      </c>
    </row>
    <row r="485" spans="1:3" ht="13.5" thickBot="1">
      <c r="A485" s="417" t="s">
        <v>213</v>
      </c>
      <c r="B485" s="310">
        <f>B486+B491</f>
        <v>14059112.470000001</v>
      </c>
      <c r="C485" s="310">
        <f>C486+C491</f>
        <v>4076209.4600000004</v>
      </c>
    </row>
    <row r="486" spans="1:3">
      <c r="A486" s="430" t="s">
        <v>211</v>
      </c>
      <c r="B486" s="318">
        <f>SUM(B488:B490)</f>
        <v>0</v>
      </c>
      <c r="C486" s="318">
        <f>SUM(C488:C490)</f>
        <v>0</v>
      </c>
    </row>
    <row r="487" spans="1:3">
      <c r="A487" s="419" t="s">
        <v>47</v>
      </c>
      <c r="B487" s="315">
        <v>0</v>
      </c>
      <c r="C487" s="315">
        <v>0</v>
      </c>
    </row>
    <row r="488" spans="1:3">
      <c r="A488" s="419"/>
      <c r="B488" s="315">
        <v>0</v>
      </c>
      <c r="C488" s="315">
        <v>0</v>
      </c>
    </row>
    <row r="489" spans="1:3">
      <c r="A489" s="419"/>
      <c r="B489" s="315">
        <v>0</v>
      </c>
      <c r="C489" s="315">
        <v>0</v>
      </c>
    </row>
    <row r="490" spans="1:3" ht="13.5" thickBot="1">
      <c r="A490" s="431"/>
      <c r="B490" s="317">
        <v>0</v>
      </c>
      <c r="C490" s="317">
        <v>0</v>
      </c>
    </row>
    <row r="491" spans="1:3">
      <c r="A491" s="320" t="s">
        <v>212</v>
      </c>
      <c r="B491" s="321">
        <f>SUM(B493:B498)</f>
        <v>14059112.470000001</v>
      </c>
      <c r="C491" s="321">
        <f>SUM(C493:C498)</f>
        <v>4076209.4600000004</v>
      </c>
    </row>
    <row r="492" spans="1:3">
      <c r="A492" s="419" t="s">
        <v>47</v>
      </c>
      <c r="B492" s="314">
        <v>0</v>
      </c>
      <c r="C492" s="314">
        <v>0</v>
      </c>
    </row>
    <row r="493" spans="1:3">
      <c r="A493" s="322" t="s">
        <v>503</v>
      </c>
      <c r="B493" s="158">
        <v>14059112.470000001</v>
      </c>
      <c r="C493" s="158">
        <v>0</v>
      </c>
    </row>
    <row r="494" spans="1:3" s="498" customFormat="1">
      <c r="A494" s="322" t="s">
        <v>592</v>
      </c>
      <c r="B494" s="158">
        <v>0</v>
      </c>
      <c r="C494" s="158">
        <v>3955622.49</v>
      </c>
    </row>
    <row r="495" spans="1:3" s="498" customFormat="1">
      <c r="A495" s="322" t="s">
        <v>593</v>
      </c>
      <c r="B495" s="158">
        <v>0</v>
      </c>
      <c r="C495" s="158">
        <v>90780</v>
      </c>
    </row>
    <row r="496" spans="1:3" s="498" customFormat="1">
      <c r="A496" s="322" t="s">
        <v>594</v>
      </c>
      <c r="B496" s="158">
        <v>0</v>
      </c>
      <c r="C496" s="158">
        <v>4808.47</v>
      </c>
    </row>
    <row r="497" spans="1:9">
      <c r="A497" s="322" t="s">
        <v>595</v>
      </c>
      <c r="B497" s="314">
        <v>0</v>
      </c>
      <c r="C497" s="314">
        <v>24998.5</v>
      </c>
    </row>
    <row r="498" spans="1:9" ht="13.5" thickBot="1">
      <c r="A498" s="323"/>
      <c r="B498" s="324"/>
      <c r="C498" s="324"/>
    </row>
    <row r="499" spans="1:9">
      <c r="A499" s="392"/>
      <c r="B499" s="392"/>
      <c r="C499" s="392"/>
    </row>
    <row r="500" spans="1:9">
      <c r="A500" s="392"/>
      <c r="B500" s="392"/>
      <c r="C500" s="392"/>
    </row>
    <row r="501" spans="1:9">
      <c r="A501" s="382"/>
      <c r="B501" s="382"/>
      <c r="C501" s="382"/>
    </row>
    <row r="502" spans="1:9">
      <c r="A502" s="382"/>
      <c r="B502" s="382"/>
      <c r="C502" s="382"/>
    </row>
    <row r="503" spans="1:9">
      <c r="A503" s="807" t="s">
        <v>553</v>
      </c>
      <c r="B503" s="807"/>
      <c r="C503" s="807"/>
      <c r="D503" s="807"/>
      <c r="E503" s="808"/>
      <c r="F503" s="808"/>
      <c r="G503" s="808"/>
      <c r="H503" s="808"/>
      <c r="I503" s="808"/>
    </row>
    <row r="504" spans="1:9" ht="43.5" customHeight="1" thickBot="1">
      <c r="A504" s="422"/>
      <c r="B504" s="422"/>
      <c r="C504" s="422"/>
      <c r="D504" s="422"/>
      <c r="E504" s="38"/>
      <c r="F504" s="38"/>
      <c r="G504" s="38"/>
      <c r="H504" s="38"/>
      <c r="I504" s="38"/>
    </row>
    <row r="505" spans="1:9" ht="13.5" thickBot="1">
      <c r="A505" s="710" t="s">
        <v>214</v>
      </c>
      <c r="B505" s="809"/>
      <c r="C505" s="809"/>
      <c r="D505" s="809"/>
      <c r="E505" s="711"/>
    </row>
    <row r="506" spans="1:9" ht="55.5" customHeight="1" thickBot="1">
      <c r="A506" s="810" t="s">
        <v>43</v>
      </c>
      <c r="B506" s="811"/>
      <c r="C506" s="812" t="s">
        <v>44</v>
      </c>
      <c r="D506" s="813"/>
      <c r="E506" s="325" t="s">
        <v>45</v>
      </c>
    </row>
    <row r="507" spans="1:9" ht="24.75" customHeight="1" thickBot="1">
      <c r="A507" s="797">
        <v>0</v>
      </c>
      <c r="B507" s="833"/>
      <c r="C507" s="834">
        <v>0</v>
      </c>
      <c r="D507" s="835"/>
      <c r="E507" s="326"/>
    </row>
    <row r="508" spans="1:9" ht="12.75" customHeight="1">
      <c r="A508" s="382"/>
      <c r="B508" s="382"/>
      <c r="C508" s="382"/>
    </row>
    <row r="509" spans="1:9">
      <c r="A509" s="382"/>
      <c r="B509" s="382"/>
      <c r="C509" s="382"/>
    </row>
    <row r="510" spans="1:9">
      <c r="A510" s="382"/>
      <c r="B510" s="382"/>
      <c r="C510" s="382"/>
    </row>
    <row r="511" spans="1:9">
      <c r="A511" s="382"/>
      <c r="B511" s="382"/>
      <c r="C511" s="382"/>
    </row>
    <row r="512" spans="1:9">
      <c r="A512" s="382" t="s">
        <v>215</v>
      </c>
      <c r="B512" s="382"/>
      <c r="C512" s="382"/>
    </row>
    <row r="513" spans="1:7">
      <c r="A513" s="836" t="s">
        <v>216</v>
      </c>
      <c r="B513" s="836"/>
      <c r="C513" s="836"/>
    </row>
    <row r="514" spans="1:7" ht="13.5" thickBot="1">
      <c r="A514" s="382"/>
      <c r="B514" s="382"/>
      <c r="C514" s="382"/>
    </row>
    <row r="515" spans="1:7" ht="26.25" thickBot="1">
      <c r="A515" s="665" t="s">
        <v>554</v>
      </c>
      <c r="B515" s="666"/>
      <c r="C515" s="666"/>
      <c r="D515" s="667"/>
      <c r="E515" s="289" t="s">
        <v>208</v>
      </c>
      <c r="F515" s="186" t="s">
        <v>209</v>
      </c>
      <c r="G515" s="327"/>
    </row>
    <row r="516" spans="1:7" ht="13.5" thickBot="1">
      <c r="A516" s="673" t="s">
        <v>555</v>
      </c>
      <c r="B516" s="837"/>
      <c r="C516" s="837"/>
      <c r="D516" s="838"/>
      <c r="E516" s="310">
        <f>SUM(E517:E524)</f>
        <v>8371884.5499999998</v>
      </c>
      <c r="F516" s="310">
        <f>SUM(F517:F524)</f>
        <v>13042548.760000002</v>
      </c>
      <c r="G516" s="327"/>
    </row>
    <row r="517" spans="1:7" ht="14.25" customHeight="1">
      <c r="A517" s="839" t="s">
        <v>217</v>
      </c>
      <c r="B517" s="840"/>
      <c r="C517" s="840"/>
      <c r="D517" s="841"/>
      <c r="E517" s="319">
        <v>4533254.2</v>
      </c>
      <c r="F517" s="319">
        <f>5485790.11+220904.39+21265.28</f>
        <v>5727959.7800000003</v>
      </c>
      <c r="G517" s="328"/>
    </row>
    <row r="518" spans="1:7">
      <c r="A518" s="824" t="s">
        <v>218</v>
      </c>
      <c r="B518" s="825"/>
      <c r="C518" s="825"/>
      <c r="D518" s="826"/>
      <c r="E518" s="315">
        <v>2135462.2200000002</v>
      </c>
      <c r="F518" s="315">
        <f>565105.73+1368533.9+289928.09</f>
        <v>2223567.7199999997</v>
      </c>
      <c r="G518" s="328"/>
    </row>
    <row r="519" spans="1:7">
      <c r="A519" s="824" t="s">
        <v>219</v>
      </c>
      <c r="B519" s="825"/>
      <c r="C519" s="825"/>
      <c r="D519" s="826"/>
      <c r="E519" s="315">
        <v>1510907.52</v>
      </c>
      <c r="F519" s="315">
        <v>4773223.05</v>
      </c>
      <c r="G519" s="328"/>
    </row>
    <row r="520" spans="1:7">
      <c r="A520" s="827" t="s">
        <v>220</v>
      </c>
      <c r="B520" s="828"/>
      <c r="C520" s="828"/>
      <c r="D520" s="829"/>
      <c r="E520" s="315">
        <v>0</v>
      </c>
      <c r="F520" s="315">
        <v>0</v>
      </c>
      <c r="G520" s="328"/>
    </row>
    <row r="521" spans="1:7">
      <c r="A521" s="824" t="s">
        <v>221</v>
      </c>
      <c r="B521" s="825"/>
      <c r="C521" s="825"/>
      <c r="D521" s="826"/>
      <c r="E521" s="315">
        <v>0</v>
      </c>
      <c r="F521" s="315">
        <v>0</v>
      </c>
      <c r="G521" s="328"/>
    </row>
    <row r="522" spans="1:7">
      <c r="A522" s="830" t="s">
        <v>222</v>
      </c>
      <c r="B522" s="831"/>
      <c r="C522" s="831"/>
      <c r="D522" s="832"/>
      <c r="E522" s="315">
        <v>0</v>
      </c>
      <c r="F522" s="315">
        <v>0</v>
      </c>
      <c r="G522" s="328"/>
    </row>
    <row r="523" spans="1:7" ht="24.75" customHeight="1">
      <c r="A523" s="830" t="s">
        <v>223</v>
      </c>
      <c r="B523" s="831"/>
      <c r="C523" s="831"/>
      <c r="D523" s="832"/>
      <c r="E523" s="315">
        <v>107275.95</v>
      </c>
      <c r="F523" s="315">
        <v>184939.64</v>
      </c>
      <c r="G523" s="328"/>
    </row>
    <row r="524" spans="1:7" ht="13.5" thickBot="1">
      <c r="A524" s="843" t="s">
        <v>224</v>
      </c>
      <c r="B524" s="844"/>
      <c r="C524" s="844"/>
      <c r="D524" s="845"/>
      <c r="E524" s="393">
        <v>84984.66</v>
      </c>
      <c r="F524" s="393">
        <f>114778+7718.03+2097.44+81.3+8183.8</f>
        <v>132858.57</v>
      </c>
      <c r="G524" s="328"/>
    </row>
    <row r="525" spans="1:7" ht="13.5" thickBot="1">
      <c r="A525" s="673" t="s">
        <v>225</v>
      </c>
      <c r="B525" s="837"/>
      <c r="C525" s="837"/>
      <c r="D525" s="838"/>
      <c r="E525" s="330">
        <v>-2742.41</v>
      </c>
      <c r="F525" s="330">
        <v>1501.95</v>
      </c>
      <c r="G525" s="328"/>
    </row>
    <row r="526" spans="1:7" ht="13.5" thickBot="1">
      <c r="A526" s="846" t="s">
        <v>226</v>
      </c>
      <c r="B526" s="847"/>
      <c r="C526" s="847"/>
      <c r="D526" s="848"/>
      <c r="E526" s="332">
        <v>0</v>
      </c>
      <c r="F526" s="332">
        <v>0</v>
      </c>
      <c r="G526" s="328"/>
    </row>
    <row r="527" spans="1:7" ht="13.5" thickBot="1">
      <c r="A527" s="846" t="s">
        <v>227</v>
      </c>
      <c r="B527" s="847"/>
      <c r="C527" s="847"/>
      <c r="D527" s="848"/>
      <c r="E527" s="330">
        <v>0</v>
      </c>
      <c r="F527" s="330">
        <v>0</v>
      </c>
      <c r="G527" s="331"/>
    </row>
    <row r="528" spans="1:7" ht="13.5" thickBot="1">
      <c r="A528" s="849" t="s">
        <v>228</v>
      </c>
      <c r="B528" s="850"/>
      <c r="C528" s="850"/>
      <c r="D528" s="851"/>
      <c r="E528" s="330">
        <v>0</v>
      </c>
      <c r="F528" s="330">
        <v>0</v>
      </c>
      <c r="G528" s="331"/>
    </row>
    <row r="529" spans="1:7" ht="13.5" thickBot="1">
      <c r="A529" s="849" t="s">
        <v>229</v>
      </c>
      <c r="B529" s="850"/>
      <c r="C529" s="850"/>
      <c r="D529" s="851"/>
      <c r="E529" s="310">
        <f>SUM(E530+E538+E541+E544)</f>
        <v>6077652.2999999998</v>
      </c>
      <c r="F529" s="310">
        <f>SUM(F530+F538+F541+F544)</f>
        <v>12274087.789999999</v>
      </c>
      <c r="G529" s="328"/>
    </row>
    <row r="530" spans="1:7">
      <c r="A530" s="839" t="s">
        <v>230</v>
      </c>
      <c r="B530" s="840"/>
      <c r="C530" s="840"/>
      <c r="D530" s="841"/>
      <c r="E530" s="333">
        <v>4697187.83</v>
      </c>
      <c r="F530" s="333">
        <f>SUM(F531:F537)</f>
        <v>10997916.51</v>
      </c>
      <c r="G530" s="334"/>
    </row>
    <row r="531" spans="1:7">
      <c r="A531" s="772" t="s">
        <v>231</v>
      </c>
      <c r="B531" s="842"/>
      <c r="C531" s="842"/>
      <c r="D531" s="773"/>
      <c r="E531" s="336">
        <v>0</v>
      </c>
      <c r="F531" s="336">
        <v>0</v>
      </c>
      <c r="G531" s="337"/>
    </row>
    <row r="532" spans="1:7">
      <c r="A532" s="772" t="s">
        <v>232</v>
      </c>
      <c r="B532" s="842"/>
      <c r="C532" s="842"/>
      <c r="D532" s="773"/>
      <c r="E532" s="336">
        <v>0</v>
      </c>
      <c r="F532" s="336">
        <v>0</v>
      </c>
      <c r="G532" s="337"/>
    </row>
    <row r="533" spans="1:7">
      <c r="A533" s="772" t="s">
        <v>233</v>
      </c>
      <c r="B533" s="842"/>
      <c r="C533" s="842"/>
      <c r="D533" s="773"/>
      <c r="E533" s="336">
        <v>0</v>
      </c>
      <c r="F533" s="336">
        <v>0</v>
      </c>
      <c r="G533" s="337"/>
    </row>
    <row r="534" spans="1:7">
      <c r="A534" s="772" t="s">
        <v>234</v>
      </c>
      <c r="B534" s="842"/>
      <c r="C534" s="842"/>
      <c r="D534" s="773"/>
      <c r="E534" s="336">
        <v>0</v>
      </c>
      <c r="F534" s="336">
        <v>0</v>
      </c>
      <c r="G534" s="337"/>
    </row>
    <row r="535" spans="1:7">
      <c r="A535" s="772" t="s">
        <v>235</v>
      </c>
      <c r="B535" s="842"/>
      <c r="C535" s="842"/>
      <c r="D535" s="773"/>
      <c r="E535" s="336">
        <v>0</v>
      </c>
      <c r="F535" s="336">
        <v>0</v>
      </c>
      <c r="G535" s="337"/>
    </row>
    <row r="536" spans="1:7">
      <c r="A536" s="772" t="s">
        <v>236</v>
      </c>
      <c r="B536" s="842"/>
      <c r="C536" s="842"/>
      <c r="D536" s="773"/>
      <c r="E536" s="336">
        <v>0</v>
      </c>
      <c r="F536" s="336">
        <v>0</v>
      </c>
      <c r="G536" s="337"/>
    </row>
    <row r="537" spans="1:7">
      <c r="A537" s="772" t="s">
        <v>237</v>
      </c>
      <c r="B537" s="842"/>
      <c r="C537" s="842"/>
      <c r="D537" s="773"/>
      <c r="E537" s="336">
        <v>4697187.83</v>
      </c>
      <c r="F537" s="336">
        <v>10997916.51</v>
      </c>
      <c r="G537" s="337"/>
    </row>
    <row r="538" spans="1:7">
      <c r="A538" s="830" t="s">
        <v>238</v>
      </c>
      <c r="B538" s="831"/>
      <c r="C538" s="831"/>
      <c r="D538" s="832"/>
      <c r="E538" s="338">
        <f>SUM(E539:E540)</f>
        <v>0</v>
      </c>
      <c r="F538" s="338">
        <f>SUM(F539:F540)</f>
        <v>0</v>
      </c>
      <c r="G538" s="334"/>
    </row>
    <row r="539" spans="1:7">
      <c r="A539" s="772" t="s">
        <v>239</v>
      </c>
      <c r="B539" s="842"/>
      <c r="C539" s="842"/>
      <c r="D539" s="773"/>
      <c r="E539" s="336">
        <v>0</v>
      </c>
      <c r="F539" s="336">
        <v>0</v>
      </c>
      <c r="G539" s="337"/>
    </row>
    <row r="540" spans="1:7">
      <c r="A540" s="772" t="s">
        <v>240</v>
      </c>
      <c r="B540" s="842"/>
      <c r="C540" s="842"/>
      <c r="D540" s="773"/>
      <c r="E540" s="336">
        <v>0</v>
      </c>
      <c r="F540" s="336">
        <v>0</v>
      </c>
      <c r="G540" s="337"/>
    </row>
    <row r="541" spans="1:7">
      <c r="A541" s="824" t="s">
        <v>241</v>
      </c>
      <c r="B541" s="825"/>
      <c r="C541" s="825"/>
      <c r="D541" s="826"/>
      <c r="E541" s="338">
        <f>SUM(E542:E543)</f>
        <v>0</v>
      </c>
      <c r="F541" s="338">
        <f>SUM(F542:F543)</f>
        <v>0</v>
      </c>
      <c r="G541" s="334"/>
    </row>
    <row r="542" spans="1:7">
      <c r="A542" s="772" t="s">
        <v>242</v>
      </c>
      <c r="B542" s="842"/>
      <c r="C542" s="842"/>
      <c r="D542" s="773"/>
      <c r="E542" s="336">
        <v>0</v>
      </c>
      <c r="F542" s="336">
        <v>0</v>
      </c>
      <c r="G542" s="337"/>
    </row>
    <row r="543" spans="1:7">
      <c r="A543" s="772" t="s">
        <v>243</v>
      </c>
      <c r="B543" s="842"/>
      <c r="C543" s="842"/>
      <c r="D543" s="773"/>
      <c r="E543" s="336">
        <v>0</v>
      </c>
      <c r="F543" s="336">
        <v>0</v>
      </c>
      <c r="G543" s="337"/>
    </row>
    <row r="544" spans="1:7">
      <c r="A544" s="824" t="s">
        <v>244</v>
      </c>
      <c r="B544" s="825"/>
      <c r="C544" s="825"/>
      <c r="D544" s="826"/>
      <c r="E544" s="338">
        <f>SUM(E545:E558)</f>
        <v>1380464.47</v>
      </c>
      <c r="F544" s="338">
        <f>SUM(F545:F558)</f>
        <v>1276171.28</v>
      </c>
      <c r="G544" s="334"/>
    </row>
    <row r="545" spans="1:9">
      <c r="A545" s="772" t="s">
        <v>245</v>
      </c>
      <c r="B545" s="842"/>
      <c r="C545" s="842"/>
      <c r="D545" s="773"/>
      <c r="E545" s="315">
        <v>1380464.47</v>
      </c>
      <c r="F545" s="315">
        <v>1276171.28</v>
      </c>
      <c r="G545" s="146"/>
    </row>
    <row r="546" spans="1:9">
      <c r="A546" s="772" t="s">
        <v>246</v>
      </c>
      <c r="B546" s="842"/>
      <c r="C546" s="842"/>
      <c r="D546" s="773"/>
      <c r="E546" s="315">
        <v>0</v>
      </c>
      <c r="F546" s="315">
        <v>0</v>
      </c>
      <c r="G546" s="146"/>
    </row>
    <row r="547" spans="1:9">
      <c r="A547" s="852" t="s">
        <v>247</v>
      </c>
      <c r="B547" s="853"/>
      <c r="C547" s="853"/>
      <c r="D547" s="854"/>
      <c r="E547" s="416">
        <v>0</v>
      </c>
      <c r="F547" s="416">
        <v>0</v>
      </c>
      <c r="G547" s="339"/>
    </row>
    <row r="548" spans="1:9">
      <c r="A548" s="772" t="s">
        <v>248</v>
      </c>
      <c r="B548" s="842"/>
      <c r="C548" s="842"/>
      <c r="D548" s="773"/>
      <c r="E548" s="315">
        <v>0</v>
      </c>
      <c r="F548" s="315">
        <v>0</v>
      </c>
      <c r="G548" s="146"/>
    </row>
    <row r="549" spans="1:9">
      <c r="A549" s="772" t="s">
        <v>249</v>
      </c>
      <c r="B549" s="842"/>
      <c r="C549" s="842"/>
      <c r="D549" s="773"/>
      <c r="E549" s="315">
        <v>0</v>
      </c>
      <c r="F549" s="315">
        <v>0</v>
      </c>
      <c r="G549" s="146"/>
    </row>
    <row r="550" spans="1:9">
      <c r="A550" s="772" t="s">
        <v>250</v>
      </c>
      <c r="B550" s="842"/>
      <c r="C550" s="842"/>
      <c r="D550" s="773"/>
      <c r="E550" s="315">
        <v>0</v>
      </c>
      <c r="F550" s="315">
        <v>0</v>
      </c>
      <c r="G550" s="146"/>
    </row>
    <row r="551" spans="1:9">
      <c r="A551" s="772" t="s">
        <v>251</v>
      </c>
      <c r="B551" s="842"/>
      <c r="C551" s="842"/>
      <c r="D551" s="773"/>
      <c r="E551" s="315">
        <v>0</v>
      </c>
      <c r="F551" s="315">
        <v>0</v>
      </c>
      <c r="G551" s="146"/>
    </row>
    <row r="552" spans="1:9">
      <c r="A552" s="772" t="s">
        <v>252</v>
      </c>
      <c r="B552" s="842"/>
      <c r="C552" s="842"/>
      <c r="D552" s="773"/>
      <c r="E552" s="315">
        <v>0</v>
      </c>
      <c r="F552" s="315">
        <v>0</v>
      </c>
      <c r="G552" s="146"/>
    </row>
    <row r="553" spans="1:9">
      <c r="A553" s="772" t="s">
        <v>253</v>
      </c>
      <c r="B553" s="842"/>
      <c r="C553" s="842"/>
      <c r="D553" s="773"/>
      <c r="E553" s="315">
        <v>0</v>
      </c>
      <c r="F553" s="315">
        <v>0</v>
      </c>
      <c r="G553" s="146"/>
    </row>
    <row r="554" spans="1:9">
      <c r="A554" s="855" t="s">
        <v>254</v>
      </c>
      <c r="B554" s="856"/>
      <c r="C554" s="856"/>
      <c r="D554" s="857"/>
      <c r="E554" s="315">
        <v>0</v>
      </c>
      <c r="F554" s="315">
        <v>0</v>
      </c>
      <c r="G554" s="146"/>
    </row>
    <row r="555" spans="1:9">
      <c r="A555" s="855" t="s">
        <v>255</v>
      </c>
      <c r="B555" s="856"/>
      <c r="C555" s="856"/>
      <c r="D555" s="857"/>
      <c r="E555" s="315">
        <v>0</v>
      </c>
      <c r="F555" s="315">
        <v>0</v>
      </c>
      <c r="G555" s="146"/>
    </row>
    <row r="556" spans="1:9">
      <c r="A556" s="855" t="s">
        <v>256</v>
      </c>
      <c r="B556" s="856"/>
      <c r="C556" s="856"/>
      <c r="D556" s="857"/>
      <c r="E556" s="315">
        <v>0</v>
      </c>
      <c r="F556" s="315">
        <v>0</v>
      </c>
      <c r="G556" s="146"/>
    </row>
    <row r="557" spans="1:9">
      <c r="A557" s="858" t="s">
        <v>257</v>
      </c>
      <c r="B557" s="859"/>
      <c r="C557" s="859"/>
      <c r="D557" s="860"/>
      <c r="E557" s="315">
        <v>0</v>
      </c>
      <c r="F557" s="315">
        <v>0</v>
      </c>
      <c r="G557" s="146"/>
    </row>
    <row r="558" spans="1:9" ht="13.5" thickBot="1">
      <c r="A558" s="861" t="s">
        <v>585</v>
      </c>
      <c r="B558" s="862"/>
      <c r="C558" s="862"/>
      <c r="D558" s="863"/>
      <c r="E558" s="315">
        <v>0</v>
      </c>
      <c r="F558" s="315">
        <v>0</v>
      </c>
      <c r="G558" s="146"/>
      <c r="I558" s="339"/>
    </row>
    <row r="559" spans="1:9" ht="15.75" customHeight="1" thickBot="1">
      <c r="A559" s="864" t="s">
        <v>258</v>
      </c>
      <c r="B559" s="865"/>
      <c r="C559" s="865"/>
      <c r="D559" s="866"/>
      <c r="E559" s="256">
        <f>SUM(E516+E525+E526+E527+E528+E529)</f>
        <v>14446794.439999999</v>
      </c>
      <c r="F559" s="256">
        <f>SUM(F516+F525+F526+F527+F528+F529)</f>
        <v>25318138.5</v>
      </c>
      <c r="G559" s="328"/>
    </row>
    <row r="560" spans="1:9" ht="12.75" customHeight="1">
      <c r="A560" s="331"/>
      <c r="B560" s="331"/>
      <c r="C560" s="331"/>
      <c r="D560" s="331"/>
      <c r="E560" s="328"/>
      <c r="F560" s="328"/>
      <c r="G560" s="328"/>
    </row>
    <row r="561" spans="1:7" ht="12.75" customHeight="1">
      <c r="A561" s="331"/>
      <c r="B561" s="331"/>
      <c r="C561" s="331"/>
      <c r="D561" s="331"/>
      <c r="E561" s="328"/>
      <c r="F561" s="328"/>
      <c r="G561" s="328"/>
    </row>
    <row r="562" spans="1:7" ht="12.75" customHeight="1">
      <c r="A562" s="331"/>
      <c r="B562" s="331"/>
      <c r="C562" s="331"/>
      <c r="D562" s="331"/>
      <c r="E562" s="328"/>
      <c r="F562" s="328"/>
      <c r="G562" s="328"/>
    </row>
    <row r="563" spans="1:7" ht="12.75" customHeight="1">
      <c r="A563" s="347"/>
      <c r="B563" s="347"/>
      <c r="C563" s="347"/>
      <c r="D563" s="347"/>
      <c r="E563" s="347"/>
      <c r="F563" s="347"/>
    </row>
    <row r="564" spans="1:7">
      <c r="A564" s="877" t="s">
        <v>259</v>
      </c>
      <c r="B564" s="878"/>
      <c r="C564" s="878"/>
      <c r="D564" s="878"/>
    </row>
    <row r="565" spans="1:7" ht="12.75" customHeight="1" thickBot="1">
      <c r="A565" s="473"/>
      <c r="B565" s="473"/>
      <c r="C565" s="474"/>
      <c r="D565" s="454"/>
    </row>
    <row r="566" spans="1:7">
      <c r="A566" s="879" t="s">
        <v>260</v>
      </c>
      <c r="B566" s="880"/>
      <c r="C566" s="881" t="s">
        <v>208</v>
      </c>
      <c r="D566" s="881" t="s">
        <v>209</v>
      </c>
    </row>
    <row r="567" spans="1:7" ht="12.75" customHeight="1" thickBot="1">
      <c r="A567" s="884"/>
      <c r="B567" s="885"/>
      <c r="C567" s="882"/>
      <c r="D567" s="883"/>
    </row>
    <row r="568" spans="1:7">
      <c r="A568" s="886" t="s">
        <v>261</v>
      </c>
      <c r="B568" s="887"/>
      <c r="C568" s="475">
        <v>4188266.49</v>
      </c>
      <c r="D568" s="476">
        <v>3467372.07</v>
      </c>
    </row>
    <row r="569" spans="1:7">
      <c r="A569" s="867" t="s">
        <v>262</v>
      </c>
      <c r="B569" s="868"/>
      <c r="C569" s="477">
        <v>0</v>
      </c>
      <c r="D569" s="478">
        <v>0</v>
      </c>
    </row>
    <row r="570" spans="1:7">
      <c r="A570" s="869" t="s">
        <v>263</v>
      </c>
      <c r="B570" s="870"/>
      <c r="C570" s="477">
        <v>17917047.82</v>
      </c>
      <c r="D570" s="478">
        <f>21725788.33-14720</f>
        <v>21711068.329999998</v>
      </c>
    </row>
    <row r="571" spans="1:7" ht="32.25" customHeight="1">
      <c r="A571" s="871" t="s">
        <v>264</v>
      </c>
      <c r="B571" s="872"/>
      <c r="C571" s="477">
        <v>0</v>
      </c>
      <c r="D571" s="478">
        <v>0</v>
      </c>
    </row>
    <row r="572" spans="1:7" ht="37.5" customHeight="1">
      <c r="A572" s="873" t="s">
        <v>265</v>
      </c>
      <c r="B572" s="874"/>
      <c r="C572" s="477">
        <v>149814</v>
      </c>
      <c r="D572" s="478">
        <v>147477.45000000001</v>
      </c>
    </row>
    <row r="573" spans="1:7" ht="43.9" customHeight="1">
      <c r="A573" s="873" t="s">
        <v>266</v>
      </c>
      <c r="B573" s="874"/>
      <c r="C573" s="477">
        <v>35144.19</v>
      </c>
      <c r="D573" s="478">
        <f>31472.91+146.27</f>
        <v>31619.18</v>
      </c>
    </row>
    <row r="574" spans="1:7" ht="27" customHeight="1">
      <c r="A574" s="875" t="s">
        <v>267</v>
      </c>
      <c r="B574" s="876"/>
      <c r="C574" s="479">
        <v>2000</v>
      </c>
      <c r="D574" s="480">
        <v>2000</v>
      </c>
      <c r="E574" s="339"/>
    </row>
    <row r="575" spans="1:7" ht="31.5" customHeight="1">
      <c r="A575" s="873" t="s">
        <v>268</v>
      </c>
      <c r="B575" s="874"/>
      <c r="C575" s="477">
        <v>260506.26</v>
      </c>
      <c r="D575" s="478">
        <v>272974.3</v>
      </c>
    </row>
    <row r="576" spans="1:7" ht="28.9" customHeight="1">
      <c r="A576" s="871" t="s">
        <v>269</v>
      </c>
      <c r="B576" s="872"/>
      <c r="C576" s="477">
        <v>0</v>
      </c>
      <c r="D576" s="478">
        <v>0</v>
      </c>
    </row>
    <row r="577" spans="1:6" ht="35.450000000000003" customHeight="1" thickBot="1">
      <c r="A577" s="903" t="s">
        <v>16</v>
      </c>
      <c r="B577" s="904"/>
      <c r="C577" s="481">
        <v>120775.26</v>
      </c>
      <c r="D577" s="482">
        <v>8955</v>
      </c>
    </row>
    <row r="578" spans="1:6" ht="13.5" thickBot="1">
      <c r="A578" s="905" t="s">
        <v>76</v>
      </c>
      <c r="B578" s="906"/>
      <c r="C578" s="483">
        <f>SUM(C568:C577)</f>
        <v>22673554.020000007</v>
      </c>
      <c r="D578" s="484">
        <f>SUM(D568:D577)</f>
        <v>25641466.329999998</v>
      </c>
    </row>
    <row r="583" spans="1:6">
      <c r="A583" s="836" t="s">
        <v>270</v>
      </c>
      <c r="B583" s="836"/>
      <c r="C583" s="836"/>
    </row>
    <row r="584" spans="1:6" ht="13.5" thickBot="1">
      <c r="A584" s="382"/>
      <c r="B584" s="382"/>
      <c r="C584" s="382"/>
    </row>
    <row r="585" spans="1:6" ht="26.25" customHeight="1" thickBot="1">
      <c r="A585" s="907" t="s">
        <v>271</v>
      </c>
      <c r="B585" s="908"/>
      <c r="C585" s="908"/>
      <c r="D585" s="909"/>
      <c r="E585" s="289" t="s">
        <v>208</v>
      </c>
      <c r="F585" s="186" t="s">
        <v>209</v>
      </c>
    </row>
    <row r="586" spans="1:6" ht="13.5" thickBot="1">
      <c r="A586" s="673" t="s">
        <v>272</v>
      </c>
      <c r="B586" s="837"/>
      <c r="C586" s="837"/>
      <c r="D586" s="838"/>
      <c r="E586" s="485">
        <f>E587+E588+E589</f>
        <v>69914764.859999999</v>
      </c>
      <c r="F586" s="485">
        <f>F587+F588+F589</f>
        <v>2327102.42</v>
      </c>
    </row>
    <row r="587" spans="1:6">
      <c r="A587" s="888" t="s">
        <v>273</v>
      </c>
      <c r="B587" s="889"/>
      <c r="C587" s="889"/>
      <c r="D587" s="890"/>
      <c r="E587" s="340">
        <v>60369500</v>
      </c>
      <c r="F587" s="340">
        <v>2168550</v>
      </c>
    </row>
    <row r="588" spans="1:6">
      <c r="A588" s="891" t="s">
        <v>274</v>
      </c>
      <c r="B588" s="892"/>
      <c r="C588" s="892"/>
      <c r="D588" s="893"/>
      <c r="E588" s="336">
        <v>2975737</v>
      </c>
      <c r="F588" s="336">
        <v>0</v>
      </c>
    </row>
    <row r="589" spans="1:6" ht="13.5" thickBot="1">
      <c r="A589" s="894" t="s">
        <v>556</v>
      </c>
      <c r="B589" s="895"/>
      <c r="C589" s="895"/>
      <c r="D589" s="896"/>
      <c r="E589" s="341">
        <v>6569527.8600000003</v>
      </c>
      <c r="F589" s="341">
        <v>158552.42000000001</v>
      </c>
    </row>
    <row r="590" spans="1:6" ht="13.5" thickBot="1">
      <c r="A590" s="897" t="s">
        <v>275</v>
      </c>
      <c r="B590" s="898"/>
      <c r="C590" s="898"/>
      <c r="D590" s="899"/>
      <c r="E590" s="486">
        <v>0</v>
      </c>
      <c r="F590" s="486">
        <v>0</v>
      </c>
    </row>
    <row r="591" spans="1:6" ht="13.5" thickBot="1">
      <c r="A591" s="900" t="s">
        <v>276</v>
      </c>
      <c r="B591" s="901"/>
      <c r="C591" s="901"/>
      <c r="D591" s="902"/>
      <c r="E591" s="487">
        <f>SUM(E592:E601)</f>
        <v>24576798.09</v>
      </c>
      <c r="F591" s="487">
        <f>SUM(F592:F601)</f>
        <v>2542105.25</v>
      </c>
    </row>
    <row r="592" spans="1:6">
      <c r="A592" s="917" t="s">
        <v>557</v>
      </c>
      <c r="B592" s="918"/>
      <c r="C592" s="918"/>
      <c r="D592" s="919"/>
      <c r="E592" s="342">
        <v>0</v>
      </c>
      <c r="F592" s="342">
        <v>0</v>
      </c>
    </row>
    <row r="593" spans="1:6">
      <c r="A593" s="910" t="s">
        <v>558</v>
      </c>
      <c r="B593" s="911"/>
      <c r="C593" s="911"/>
      <c r="D593" s="912"/>
      <c r="E593" s="343">
        <v>0</v>
      </c>
      <c r="F593" s="343">
        <v>0</v>
      </c>
    </row>
    <row r="594" spans="1:6">
      <c r="A594" s="910" t="s">
        <v>277</v>
      </c>
      <c r="B594" s="911"/>
      <c r="C594" s="911"/>
      <c r="D594" s="912"/>
      <c r="E594" s="335">
        <v>0</v>
      </c>
      <c r="F594" s="335">
        <v>0</v>
      </c>
    </row>
    <row r="595" spans="1:6">
      <c r="A595" s="910" t="s">
        <v>559</v>
      </c>
      <c r="B595" s="911"/>
      <c r="C595" s="911"/>
      <c r="D595" s="912"/>
      <c r="E595" s="336">
        <v>0</v>
      </c>
      <c r="F595" s="336">
        <v>0</v>
      </c>
    </row>
    <row r="596" spans="1:6">
      <c r="A596" s="910" t="s">
        <v>278</v>
      </c>
      <c r="B596" s="911"/>
      <c r="C596" s="911"/>
      <c r="D596" s="912"/>
      <c r="E596" s="336">
        <f>35605+10086</f>
        <v>45691</v>
      </c>
      <c r="F596" s="336">
        <v>0</v>
      </c>
    </row>
    <row r="597" spans="1:6">
      <c r="A597" s="910" t="s">
        <v>279</v>
      </c>
      <c r="B597" s="911"/>
      <c r="C597" s="911"/>
      <c r="D597" s="912"/>
      <c r="E597" s="344">
        <v>5586161.7800000003</v>
      </c>
      <c r="F597" s="344">
        <v>150842.13</v>
      </c>
    </row>
    <row r="598" spans="1:6">
      <c r="A598" s="910" t="s">
        <v>280</v>
      </c>
      <c r="B598" s="911"/>
      <c r="C598" s="911"/>
      <c r="D598" s="912"/>
      <c r="E598" s="488">
        <v>236400.72</v>
      </c>
      <c r="F598" s="488">
        <f>9400</f>
        <v>9400</v>
      </c>
    </row>
    <row r="599" spans="1:6" ht="27" customHeight="1">
      <c r="A599" s="891" t="s">
        <v>560</v>
      </c>
      <c r="B599" s="892"/>
      <c r="C599" s="892"/>
      <c r="D599" s="893"/>
      <c r="E599" s="489">
        <v>0</v>
      </c>
      <c r="F599" s="489">
        <v>0</v>
      </c>
    </row>
    <row r="600" spans="1:6" ht="39.75" customHeight="1">
      <c r="A600" s="891" t="s">
        <v>281</v>
      </c>
      <c r="B600" s="892"/>
      <c r="C600" s="892"/>
      <c r="D600" s="893"/>
      <c r="E600" s="490">
        <v>0</v>
      </c>
      <c r="F600" s="490">
        <v>0</v>
      </c>
    </row>
    <row r="601" spans="1:6" ht="54.6" customHeight="1" thickBot="1">
      <c r="A601" s="894" t="s">
        <v>561</v>
      </c>
      <c r="B601" s="895"/>
      <c r="C601" s="895"/>
      <c r="D601" s="896"/>
      <c r="E601" s="488">
        <f>3166327.11+15542217.48</f>
        <v>18708544.59</v>
      </c>
      <c r="F601" s="488">
        <f>53533.29+2328329.83</f>
        <v>2381863.12</v>
      </c>
    </row>
    <row r="602" spans="1:6" ht="63.6" customHeight="1" thickBot="1">
      <c r="A602" s="913" t="s">
        <v>76</v>
      </c>
      <c r="B602" s="914"/>
      <c r="C602" s="914"/>
      <c r="D602" s="915"/>
      <c r="E602" s="234">
        <f>SUM(E586+E590+E591)</f>
        <v>94491562.950000003</v>
      </c>
      <c r="F602" s="234">
        <f>SUM(F586+F590+F591)</f>
        <v>4869207.67</v>
      </c>
    </row>
    <row r="606" spans="1:6" ht="12.75" customHeight="1"/>
    <row r="607" spans="1:6" ht="18" customHeight="1">
      <c r="A607" s="916" t="s">
        <v>282</v>
      </c>
      <c r="B607" s="770"/>
      <c r="C607" s="770"/>
      <c r="D607" s="770"/>
    </row>
    <row r="608" spans="1:6" ht="13.5" thickBot="1">
      <c r="A608" s="382"/>
      <c r="B608" s="382"/>
      <c r="C608" s="185"/>
      <c r="D608" s="185"/>
    </row>
    <row r="609" spans="1:9" ht="27.75" customHeight="1" thickBot="1">
      <c r="A609" s="665" t="s">
        <v>283</v>
      </c>
      <c r="B609" s="666"/>
      <c r="C609" s="666"/>
      <c r="D609" s="667"/>
      <c r="E609" s="289" t="s">
        <v>208</v>
      </c>
      <c r="F609" s="186" t="s">
        <v>209</v>
      </c>
    </row>
    <row r="610" spans="1:9" ht="13.5" thickBot="1">
      <c r="A610" s="846" t="s">
        <v>284</v>
      </c>
      <c r="B610" s="847"/>
      <c r="C610" s="847"/>
      <c r="D610" s="848"/>
      <c r="E610" s="329"/>
      <c r="F610" s="329"/>
    </row>
    <row r="611" spans="1:9" ht="30.75" customHeight="1" thickBot="1">
      <c r="A611" s="673" t="s">
        <v>285</v>
      </c>
      <c r="B611" s="837"/>
      <c r="C611" s="837"/>
      <c r="D611" s="838"/>
      <c r="E611" s="310">
        <f>SUM(E612+E613+E617)</f>
        <v>8132504.5099999998</v>
      </c>
      <c r="F611" s="310">
        <f>SUM(F612+F613+F617)</f>
        <v>23002410.18</v>
      </c>
    </row>
    <row r="612" spans="1:9">
      <c r="A612" s="928" t="s">
        <v>286</v>
      </c>
      <c r="B612" s="929"/>
      <c r="C612" s="929"/>
      <c r="D612" s="930"/>
      <c r="E612" s="252">
        <v>0</v>
      </c>
      <c r="F612" s="252">
        <v>0</v>
      </c>
    </row>
    <row r="613" spans="1:9">
      <c r="A613" s="672" t="s">
        <v>287</v>
      </c>
      <c r="B613" s="931"/>
      <c r="C613" s="931"/>
      <c r="D613" s="932"/>
      <c r="E613" s="345">
        <f>SUM(E614:E616)</f>
        <v>1547782.97</v>
      </c>
      <c r="F613" s="345">
        <f>SUM(F614:F616)</f>
        <v>22043754.010000002</v>
      </c>
    </row>
    <row r="614" spans="1:9" ht="26.25" customHeight="1">
      <c r="A614" s="891" t="s">
        <v>562</v>
      </c>
      <c r="B614" s="892"/>
      <c r="C614" s="892"/>
      <c r="D614" s="893"/>
      <c r="E614" s="338">
        <v>0</v>
      </c>
      <c r="F614" s="338">
        <v>0</v>
      </c>
    </row>
    <row r="615" spans="1:9" ht="27.6" customHeight="1">
      <c r="A615" s="920" t="s">
        <v>563</v>
      </c>
      <c r="B615" s="921"/>
      <c r="C615" s="921"/>
      <c r="D615" s="922"/>
      <c r="E615" s="338">
        <v>0</v>
      </c>
      <c r="F615" s="338">
        <v>0</v>
      </c>
    </row>
    <row r="616" spans="1:9">
      <c r="A616" s="891" t="s">
        <v>564</v>
      </c>
      <c r="B616" s="892"/>
      <c r="C616" s="892"/>
      <c r="D616" s="893"/>
      <c r="E616" s="158">
        <v>1547782.97</v>
      </c>
      <c r="F616" s="158">
        <v>22043754.010000002</v>
      </c>
    </row>
    <row r="617" spans="1:9" ht="12.75" customHeight="1">
      <c r="A617" s="752" t="s">
        <v>289</v>
      </c>
      <c r="B617" s="923"/>
      <c r="C617" s="923"/>
      <c r="D617" s="753"/>
      <c r="E617" s="345">
        <f>SUM(E619:E622)</f>
        <v>6584721.54</v>
      </c>
      <c r="F617" s="345">
        <f>SUM(F619:F622)</f>
        <v>958656.16999999993</v>
      </c>
    </row>
    <row r="618" spans="1:9">
      <c r="A618" s="920" t="s">
        <v>288</v>
      </c>
      <c r="B618" s="921"/>
      <c r="C618" s="921"/>
      <c r="D618" s="922"/>
      <c r="E618" s="345">
        <v>0</v>
      </c>
      <c r="F618" s="345">
        <v>0</v>
      </c>
    </row>
    <row r="619" spans="1:9" ht="12.75" customHeight="1">
      <c r="A619" s="682" t="s">
        <v>565</v>
      </c>
      <c r="B619" s="924"/>
      <c r="C619" s="924"/>
      <c r="D619" s="751"/>
      <c r="E619" s="477">
        <v>327561.12</v>
      </c>
      <c r="F619" s="477">
        <v>553868.98</v>
      </c>
      <c r="G619" s="250"/>
      <c r="H619" s="250"/>
      <c r="I619" s="346"/>
    </row>
    <row r="620" spans="1:9">
      <c r="A620" s="925" t="s">
        <v>290</v>
      </c>
      <c r="B620" s="926"/>
      <c r="C620" s="926"/>
      <c r="D620" s="927"/>
      <c r="E620" s="477">
        <v>101452</v>
      </c>
      <c r="F620" s="477">
        <v>2839</v>
      </c>
    </row>
    <row r="621" spans="1:9">
      <c r="A621" s="925" t="s">
        <v>291</v>
      </c>
      <c r="B621" s="926"/>
      <c r="C621" s="926"/>
      <c r="D621" s="927"/>
      <c r="E621" s="477">
        <v>0</v>
      </c>
      <c r="F621" s="477">
        <v>0</v>
      </c>
    </row>
    <row r="622" spans="1:9" ht="45.75" customHeight="1" thickBot="1">
      <c r="A622" s="894" t="s">
        <v>566</v>
      </c>
      <c r="B622" s="895"/>
      <c r="C622" s="895"/>
      <c r="D622" s="896"/>
      <c r="E622" s="491">
        <f>738749.75+5163780.47+253178.2</f>
        <v>6155708.4199999999</v>
      </c>
      <c r="F622" s="491">
        <f>369231.66+32716.53</f>
        <v>401948.18999999994</v>
      </c>
    </row>
    <row r="623" spans="1:9" ht="13.5" thickBot="1">
      <c r="A623" s="913" t="s">
        <v>292</v>
      </c>
      <c r="B623" s="914"/>
      <c r="C623" s="914"/>
      <c r="D623" s="915"/>
      <c r="E623" s="234">
        <f>SUM(E610+E611)</f>
        <v>8132504.5099999998</v>
      </c>
      <c r="F623" s="234">
        <f>SUM(F610+F611)</f>
        <v>23002410.18</v>
      </c>
    </row>
    <row r="624" spans="1:9" ht="12.75" customHeight="1"/>
    <row r="625" spans="1:6" ht="12.75" customHeight="1"/>
    <row r="626" spans="1:6" ht="12.75" customHeight="1"/>
    <row r="627" spans="1:6" ht="12.75" customHeight="1"/>
    <row r="628" spans="1:6">
      <c r="A628" s="939" t="s">
        <v>293</v>
      </c>
      <c r="B628" s="939"/>
      <c r="C628" s="939"/>
      <c r="D628" s="939"/>
      <c r="E628" s="939"/>
      <c r="F628" s="939"/>
    </row>
    <row r="629" spans="1:6" ht="13.5" thickBot="1">
      <c r="A629" s="163"/>
      <c r="B629" s="163"/>
      <c r="C629" s="163"/>
    </row>
    <row r="630" spans="1:6" ht="26.25" thickBot="1">
      <c r="A630" s="940"/>
      <c r="B630" s="941"/>
      <c r="C630" s="941"/>
      <c r="D630" s="942"/>
      <c r="E630" s="289" t="s">
        <v>208</v>
      </c>
      <c r="F630" s="186" t="s">
        <v>209</v>
      </c>
    </row>
    <row r="631" spans="1:6" ht="13.5" thickBot="1">
      <c r="A631" s="943" t="s">
        <v>294</v>
      </c>
      <c r="B631" s="944"/>
      <c r="C631" s="944"/>
      <c r="D631" s="945"/>
      <c r="E631" s="310"/>
      <c r="F631" s="310"/>
    </row>
    <row r="632" spans="1:6" ht="13.5" thickBot="1">
      <c r="A632" s="897" t="s">
        <v>295</v>
      </c>
      <c r="B632" s="898"/>
      <c r="C632" s="898"/>
      <c r="D632" s="899"/>
      <c r="E632" s="310">
        <f>SUM(E633:E634)</f>
        <v>7155494.4400000004</v>
      </c>
      <c r="F632" s="310">
        <f>SUM(F633:F634)</f>
        <v>9118153.3100000005</v>
      </c>
    </row>
    <row r="633" spans="1:6" ht="27" customHeight="1">
      <c r="A633" s="888" t="s">
        <v>296</v>
      </c>
      <c r="B633" s="889"/>
      <c r="C633" s="889"/>
      <c r="D633" s="890"/>
      <c r="E633" s="319">
        <v>7155494.4400000004</v>
      </c>
      <c r="F633" s="319">
        <v>9118153.3100000005</v>
      </c>
    </row>
    <row r="634" spans="1:6" ht="13.5" thickBot="1">
      <c r="A634" s="933" t="s">
        <v>297</v>
      </c>
      <c r="B634" s="934"/>
      <c r="C634" s="934"/>
      <c r="D634" s="935"/>
      <c r="E634" s="348">
        <v>0</v>
      </c>
      <c r="F634" s="348">
        <v>0</v>
      </c>
    </row>
    <row r="635" spans="1:6" ht="13.5" thickBot="1">
      <c r="A635" s="897" t="s">
        <v>298</v>
      </c>
      <c r="B635" s="898"/>
      <c r="C635" s="898"/>
      <c r="D635" s="899"/>
      <c r="E635" s="310">
        <f>SUM(E636:E642)</f>
        <v>87239.360000000001</v>
      </c>
      <c r="F635" s="310">
        <f>SUM(F636:F642)</f>
        <v>0</v>
      </c>
    </row>
    <row r="636" spans="1:6" ht="22.5" customHeight="1">
      <c r="A636" s="917" t="s">
        <v>299</v>
      </c>
      <c r="B636" s="918"/>
      <c r="C636" s="918"/>
      <c r="D636" s="919"/>
      <c r="E636" s="349">
        <v>0</v>
      </c>
      <c r="F636" s="349">
        <v>0</v>
      </c>
    </row>
    <row r="637" spans="1:6" ht="15.75" customHeight="1">
      <c r="A637" s="936" t="s">
        <v>300</v>
      </c>
      <c r="B637" s="937"/>
      <c r="C637" s="937"/>
      <c r="D637" s="938"/>
      <c r="E637" s="319">
        <v>0</v>
      </c>
      <c r="F637" s="319">
        <v>0</v>
      </c>
    </row>
    <row r="638" spans="1:6">
      <c r="A638" s="910" t="s">
        <v>301</v>
      </c>
      <c r="B638" s="911"/>
      <c r="C638" s="911"/>
      <c r="D638" s="912"/>
      <c r="E638" s="350">
        <v>0</v>
      </c>
      <c r="F638" s="350">
        <v>0</v>
      </c>
    </row>
    <row r="639" spans="1:6">
      <c r="A639" s="891" t="s">
        <v>302</v>
      </c>
      <c r="B639" s="892"/>
      <c r="C639" s="892"/>
      <c r="D639" s="893"/>
      <c r="E639" s="315">
        <v>0</v>
      </c>
      <c r="F639" s="315">
        <v>0</v>
      </c>
    </row>
    <row r="640" spans="1:6">
      <c r="A640" s="891" t="s">
        <v>303</v>
      </c>
      <c r="B640" s="892"/>
      <c r="C640" s="892"/>
      <c r="D640" s="893"/>
      <c r="E640" s="348">
        <v>0</v>
      </c>
      <c r="F640" s="348">
        <v>0</v>
      </c>
    </row>
    <row r="641" spans="1:6">
      <c r="A641" s="891" t="s">
        <v>304</v>
      </c>
      <c r="B641" s="892"/>
      <c r="C641" s="892"/>
      <c r="D641" s="893"/>
      <c r="E641" s="348">
        <v>87239.360000000001</v>
      </c>
      <c r="F641" s="348">
        <v>0</v>
      </c>
    </row>
    <row r="642" spans="1:6" ht="13.5" thickBot="1">
      <c r="A642" s="946" t="s">
        <v>575</v>
      </c>
      <c r="B642" s="947"/>
      <c r="C642" s="947"/>
      <c r="D642" s="948"/>
      <c r="E642" s="348">
        <v>0</v>
      </c>
      <c r="F642" s="348">
        <v>0</v>
      </c>
    </row>
    <row r="643" spans="1:6" ht="13.5" thickBot="1">
      <c r="A643" s="913" t="s">
        <v>76</v>
      </c>
      <c r="B643" s="914"/>
      <c r="C643" s="914"/>
      <c r="D643" s="915"/>
      <c r="E643" s="234">
        <f>E631+E632+E635</f>
        <v>7242733.8000000007</v>
      </c>
      <c r="F643" s="234">
        <f>F631+F632+F635</f>
        <v>9118153.3100000005</v>
      </c>
    </row>
    <row r="648" spans="1:6">
      <c r="A648" s="836" t="s">
        <v>305</v>
      </c>
      <c r="B648" s="836"/>
      <c r="C648" s="836"/>
    </row>
    <row r="649" spans="1:6" ht="13.5" thickBot="1">
      <c r="A649" s="166"/>
      <c r="B649" s="166"/>
      <c r="C649" s="166"/>
    </row>
    <row r="650" spans="1:6" ht="26.25" thickBot="1">
      <c r="A650" s="665"/>
      <c r="B650" s="666"/>
      <c r="C650" s="666"/>
      <c r="D650" s="667"/>
      <c r="E650" s="289" t="s">
        <v>208</v>
      </c>
      <c r="F650" s="186" t="s">
        <v>209</v>
      </c>
    </row>
    <row r="651" spans="1:6" ht="13.5" thickBot="1">
      <c r="A651" s="673" t="s">
        <v>295</v>
      </c>
      <c r="B651" s="837"/>
      <c r="C651" s="837"/>
      <c r="D651" s="838"/>
      <c r="E651" s="310">
        <f>E652+E653</f>
        <v>1072.49</v>
      </c>
      <c r="F651" s="310">
        <f>F652+F653</f>
        <v>4366</v>
      </c>
    </row>
    <row r="652" spans="1:6">
      <c r="A652" s="917" t="s">
        <v>306</v>
      </c>
      <c r="B652" s="918"/>
      <c r="C652" s="918"/>
      <c r="D652" s="919"/>
      <c r="E652" s="351">
        <v>0</v>
      </c>
      <c r="F652" s="351">
        <v>0</v>
      </c>
    </row>
    <row r="653" spans="1:6" ht="13.5" thickBot="1">
      <c r="A653" s="936" t="s">
        <v>307</v>
      </c>
      <c r="B653" s="937"/>
      <c r="C653" s="937"/>
      <c r="D653" s="938"/>
      <c r="E653" s="492">
        <v>1072.49</v>
      </c>
      <c r="F653" s="492">
        <v>4366</v>
      </c>
    </row>
    <row r="654" spans="1:6" ht="13.5" thickBot="1">
      <c r="A654" s="673" t="s">
        <v>308</v>
      </c>
      <c r="B654" s="837"/>
      <c r="C654" s="837"/>
      <c r="D654" s="838"/>
      <c r="E654" s="493">
        <f>SUM(E655:E660)</f>
        <v>6769972.7599999998</v>
      </c>
      <c r="F654" s="493">
        <f>SUM(F655:F660)</f>
        <v>8716790.8800000008</v>
      </c>
    </row>
    <row r="655" spans="1:6">
      <c r="A655" s="910" t="s">
        <v>309</v>
      </c>
      <c r="B655" s="911"/>
      <c r="C655" s="911"/>
      <c r="D655" s="912"/>
      <c r="E655" s="477">
        <v>0</v>
      </c>
      <c r="F655" s="477">
        <v>45.31</v>
      </c>
    </row>
    <row r="656" spans="1:6">
      <c r="A656" s="891" t="s">
        <v>310</v>
      </c>
      <c r="B656" s="892"/>
      <c r="C656" s="892"/>
      <c r="D656" s="893"/>
      <c r="E656" s="477">
        <v>0</v>
      </c>
      <c r="F656" s="477">
        <v>0</v>
      </c>
    </row>
    <row r="657" spans="1:8">
      <c r="A657" s="891" t="s">
        <v>311</v>
      </c>
      <c r="B657" s="892"/>
      <c r="C657" s="892"/>
      <c r="D657" s="893"/>
      <c r="E657" s="494">
        <f>5863953.28</f>
        <v>5863953.2800000003</v>
      </c>
      <c r="F657" s="494">
        <v>8138711.29</v>
      </c>
      <c r="G657" s="250"/>
      <c r="H657" s="346"/>
    </row>
    <row r="658" spans="1:8">
      <c r="A658" s="891" t="s">
        <v>312</v>
      </c>
      <c r="B658" s="892"/>
      <c r="C658" s="892"/>
      <c r="D658" s="893"/>
      <c r="E658" s="495">
        <v>367825.08</v>
      </c>
      <c r="F658" s="495">
        <v>463573.65</v>
      </c>
      <c r="G658" s="250"/>
      <c r="H658" s="346"/>
    </row>
    <row r="659" spans="1:8">
      <c r="A659" s="891" t="s">
        <v>313</v>
      </c>
      <c r="B659" s="892"/>
      <c r="C659" s="892"/>
      <c r="D659" s="893"/>
      <c r="E659" s="495">
        <v>468066.23</v>
      </c>
      <c r="F659" s="495">
        <v>0</v>
      </c>
    </row>
    <row r="660" spans="1:8" ht="13.5" thickBot="1">
      <c r="A660" s="960" t="s">
        <v>97</v>
      </c>
      <c r="B660" s="961"/>
      <c r="C660" s="961"/>
      <c r="D660" s="962"/>
      <c r="E660" s="495">
        <v>70128.17</v>
      </c>
      <c r="F660" s="495">
        <v>114460.63</v>
      </c>
    </row>
    <row r="661" spans="1:8" ht="13.5" thickBot="1">
      <c r="A661" s="913" t="s">
        <v>76</v>
      </c>
      <c r="B661" s="914"/>
      <c r="C661" s="914"/>
      <c r="D661" s="915"/>
      <c r="E661" s="234">
        <f>SUM(E651+E654)</f>
        <v>6771045.25</v>
      </c>
      <c r="F661" s="234">
        <f>SUM(F651+F654)</f>
        <v>8721156.8800000008</v>
      </c>
    </row>
    <row r="666" spans="1:8">
      <c r="A666" s="949" t="s">
        <v>314</v>
      </c>
      <c r="B666" s="949"/>
      <c r="C666" s="949"/>
      <c r="D666" s="949"/>
      <c r="E666" s="949"/>
      <c r="F666" s="949"/>
    </row>
    <row r="667" spans="1:8" ht="13.5" thickBot="1">
      <c r="A667" s="352"/>
    </row>
    <row r="668" spans="1:8" ht="13.5" thickBot="1">
      <c r="A668" s="950" t="s">
        <v>315</v>
      </c>
      <c r="B668" s="951"/>
      <c r="C668" s="953" t="s">
        <v>90</v>
      </c>
      <c r="D668" s="954"/>
      <c r="E668" s="954"/>
      <c r="F668" s="955"/>
    </row>
    <row r="669" spans="1:8" ht="13.5" thickBot="1">
      <c r="A669" s="810"/>
      <c r="B669" s="952"/>
      <c r="C669" s="428" t="s">
        <v>199</v>
      </c>
      <c r="D669" s="325" t="s">
        <v>316</v>
      </c>
      <c r="E669" s="353" t="s">
        <v>210</v>
      </c>
      <c r="F669" s="325" t="s">
        <v>213</v>
      </c>
    </row>
    <row r="670" spans="1:8">
      <c r="A670" s="956" t="s">
        <v>567</v>
      </c>
      <c r="B670" s="957"/>
      <c r="C670" s="414">
        <f>SUM(C671:C673)</f>
        <v>0</v>
      </c>
      <c r="D670" s="414">
        <f>SUM(D671:D673)</f>
        <v>332915.52999999997</v>
      </c>
      <c r="E670" s="414">
        <f>SUM(E671:E673)</f>
        <v>0</v>
      </c>
      <c r="F670" s="158">
        <f>SUM(F671:F673)</f>
        <v>0</v>
      </c>
    </row>
    <row r="671" spans="1:8">
      <c r="A671" s="958" t="s">
        <v>317</v>
      </c>
      <c r="B671" s="959"/>
      <c r="C671" s="414">
        <v>0</v>
      </c>
      <c r="D671" s="158">
        <v>321829.40999999997</v>
      </c>
      <c r="E671" s="415">
        <v>0</v>
      </c>
      <c r="F671" s="158">
        <v>0</v>
      </c>
    </row>
    <row r="672" spans="1:8">
      <c r="A672" s="958" t="s">
        <v>568</v>
      </c>
      <c r="B672" s="959"/>
      <c r="C672" s="414">
        <v>0</v>
      </c>
      <c r="D672" s="158">
        <v>11086.12</v>
      </c>
      <c r="E672" s="415">
        <v>0</v>
      </c>
      <c r="F672" s="158">
        <v>0</v>
      </c>
    </row>
    <row r="673" spans="1:6">
      <c r="A673" s="958" t="s">
        <v>318</v>
      </c>
      <c r="B673" s="959"/>
      <c r="C673" s="414">
        <v>0</v>
      </c>
      <c r="D673" s="158">
        <v>0</v>
      </c>
      <c r="E673" s="415">
        <v>0</v>
      </c>
      <c r="F673" s="158">
        <v>0</v>
      </c>
    </row>
    <row r="674" spans="1:6">
      <c r="A674" s="969" t="s">
        <v>319</v>
      </c>
      <c r="B674" s="970"/>
      <c r="C674" s="414">
        <v>0</v>
      </c>
      <c r="D674" s="158">
        <v>0</v>
      </c>
      <c r="E674" s="415">
        <v>0</v>
      </c>
      <c r="F674" s="158">
        <v>0</v>
      </c>
    </row>
    <row r="675" spans="1:6" ht="13.5" thickBot="1">
      <c r="A675" s="971" t="s">
        <v>320</v>
      </c>
      <c r="B675" s="709"/>
      <c r="C675" s="354">
        <v>0</v>
      </c>
      <c r="D675" s="355">
        <v>0</v>
      </c>
      <c r="E675" s="356">
        <v>0</v>
      </c>
      <c r="F675" s="355">
        <v>0</v>
      </c>
    </row>
    <row r="676" spans="1:6" ht="28.5" customHeight="1" thickBot="1">
      <c r="A676" s="972" t="s">
        <v>98</v>
      </c>
      <c r="B676" s="973"/>
      <c r="C676" s="234">
        <f>C670+C674+C675</f>
        <v>0</v>
      </c>
      <c r="D676" s="234">
        <f>D670+D674+D675</f>
        <v>332915.52999999997</v>
      </c>
      <c r="E676" s="234">
        <f>E670+E674+E675</f>
        <v>0</v>
      </c>
      <c r="F676" s="234">
        <f>F670+F674+F675</f>
        <v>0</v>
      </c>
    </row>
    <row r="684" spans="1:6">
      <c r="A684" s="807" t="s">
        <v>321</v>
      </c>
      <c r="B684" s="807"/>
      <c r="C684" s="807"/>
      <c r="D684" s="807"/>
      <c r="E684" s="974"/>
      <c r="F684" s="974"/>
    </row>
    <row r="685" spans="1:6">
      <c r="A685" s="949" t="s">
        <v>569</v>
      </c>
      <c r="B685" s="949"/>
      <c r="C685" s="949"/>
      <c r="D685" s="949"/>
      <c r="E685" s="347"/>
      <c r="F685" s="347"/>
    </row>
    <row r="686" spans="1:6" ht="13.5" thickBot="1"/>
    <row r="687" spans="1:6" ht="51.75" thickBot="1">
      <c r="A687" s="704" t="s">
        <v>30</v>
      </c>
      <c r="B687" s="705"/>
      <c r="C687" s="206" t="s">
        <v>322</v>
      </c>
      <c r="D687" s="206" t="s">
        <v>586</v>
      </c>
    </row>
    <row r="688" spans="1:6" ht="30" customHeight="1" thickBot="1">
      <c r="A688" s="963" t="s">
        <v>323</v>
      </c>
      <c r="B688" s="964"/>
      <c r="C688" s="357">
        <v>277</v>
      </c>
      <c r="D688" s="394">
        <v>291</v>
      </c>
    </row>
    <row r="693" spans="1:6">
      <c r="A693" s="421" t="s">
        <v>324</v>
      </c>
      <c r="B693" s="429"/>
      <c r="C693" s="429"/>
      <c r="D693" s="429"/>
      <c r="E693" s="429"/>
    </row>
    <row r="694" spans="1:6" ht="13.5" thickBot="1">
      <c r="B694" s="358"/>
      <c r="C694" s="358"/>
    </row>
    <row r="695" spans="1:6" ht="51.75" thickBot="1">
      <c r="A695" s="428" t="s">
        <v>325</v>
      </c>
      <c r="B695" s="325" t="s">
        <v>326</v>
      </c>
      <c r="C695" s="325" t="s">
        <v>113</v>
      </c>
      <c r="D695" s="115" t="s">
        <v>327</v>
      </c>
      <c r="E695" s="114" t="s">
        <v>328</v>
      </c>
    </row>
    <row r="696" spans="1:6" ht="38.25">
      <c r="A696" s="359" t="s">
        <v>73</v>
      </c>
      <c r="B696" s="499" t="s">
        <v>596</v>
      </c>
      <c r="C696" s="501">
        <v>2769100</v>
      </c>
      <c r="D696" s="500" t="s">
        <v>598</v>
      </c>
      <c r="E696" s="499" t="s">
        <v>597</v>
      </c>
      <c r="F696" s="426" t="s">
        <v>67</v>
      </c>
    </row>
    <row r="697" spans="1:6">
      <c r="A697" s="360" t="s">
        <v>74</v>
      </c>
      <c r="B697" s="130"/>
      <c r="C697" s="130"/>
      <c r="D697" s="129"/>
      <c r="E697" s="130"/>
    </row>
    <row r="698" spans="1:6">
      <c r="A698" s="360" t="s">
        <v>329</v>
      </c>
      <c r="B698" s="130"/>
      <c r="C698" s="130"/>
      <c r="D698" s="129"/>
      <c r="E698" s="130"/>
    </row>
    <row r="699" spans="1:6">
      <c r="A699" s="360" t="s">
        <v>330</v>
      </c>
      <c r="B699" s="130"/>
      <c r="C699" s="130"/>
      <c r="D699" s="129"/>
      <c r="E699" s="130"/>
    </row>
    <row r="700" spans="1:6">
      <c r="A700" s="360" t="s">
        <v>331</v>
      </c>
      <c r="B700" s="130"/>
      <c r="C700" s="130"/>
      <c r="D700" s="129"/>
      <c r="E700" s="130"/>
    </row>
    <row r="701" spans="1:6">
      <c r="A701" s="360" t="s">
        <v>332</v>
      </c>
      <c r="B701" s="130"/>
      <c r="C701" s="130"/>
      <c r="D701" s="129"/>
      <c r="E701" s="130"/>
    </row>
    <row r="702" spans="1:6">
      <c r="A702" s="360" t="s">
        <v>333</v>
      </c>
      <c r="B702" s="130"/>
      <c r="C702" s="130"/>
      <c r="D702" s="129"/>
      <c r="E702" s="130"/>
    </row>
    <row r="703" spans="1:6" ht="13.5" thickBot="1">
      <c r="A703" s="361" t="s">
        <v>334</v>
      </c>
      <c r="B703" s="362"/>
      <c r="C703" s="362"/>
      <c r="D703" s="363"/>
      <c r="E703" s="362"/>
    </row>
    <row r="708" spans="1:5">
      <c r="A708" s="421" t="s">
        <v>335</v>
      </c>
      <c r="B708" s="497"/>
      <c r="C708" s="497"/>
      <c r="D708" s="497"/>
      <c r="E708" s="497"/>
    </row>
    <row r="709" spans="1:5" ht="13.5" thickBot="1">
      <c r="B709" s="358"/>
      <c r="C709" s="358"/>
    </row>
    <row r="710" spans="1:5" ht="51.75" thickBot="1">
      <c r="A710" s="428" t="s">
        <v>325</v>
      </c>
      <c r="B710" s="325" t="s">
        <v>326</v>
      </c>
      <c r="C710" s="325" t="s">
        <v>113</v>
      </c>
      <c r="D710" s="115" t="s">
        <v>336</v>
      </c>
      <c r="E710" s="114" t="s">
        <v>328</v>
      </c>
    </row>
    <row r="711" spans="1:5">
      <c r="A711" s="359" t="s">
        <v>73</v>
      </c>
      <c r="B711" s="154" t="s">
        <v>599</v>
      </c>
      <c r="C711" s="154">
        <v>0</v>
      </c>
      <c r="D711" s="496" t="s">
        <v>599</v>
      </c>
      <c r="E711" s="154" t="s">
        <v>599</v>
      </c>
    </row>
    <row r="712" spans="1:5">
      <c r="A712" s="360" t="s">
        <v>74</v>
      </c>
      <c r="B712" s="130"/>
      <c r="C712" s="130"/>
      <c r="D712" s="129"/>
      <c r="E712" s="130"/>
    </row>
    <row r="713" spans="1:5">
      <c r="A713" s="360" t="s">
        <v>329</v>
      </c>
      <c r="B713" s="130"/>
      <c r="C713" s="130"/>
      <c r="D713" s="129"/>
      <c r="E713" s="130"/>
    </row>
    <row r="714" spans="1:5">
      <c r="A714" s="360" t="s">
        <v>330</v>
      </c>
      <c r="B714" s="130"/>
      <c r="C714" s="130"/>
      <c r="D714" s="129"/>
      <c r="E714" s="130"/>
    </row>
    <row r="715" spans="1:5">
      <c r="A715" s="360" t="s">
        <v>331</v>
      </c>
      <c r="B715" s="130"/>
      <c r="C715" s="130"/>
      <c r="D715" s="129"/>
      <c r="E715" s="130"/>
    </row>
    <row r="716" spans="1:5">
      <c r="A716" s="360" t="s">
        <v>332</v>
      </c>
      <c r="B716" s="130"/>
      <c r="C716" s="130"/>
      <c r="D716" s="129"/>
      <c r="E716" s="130"/>
    </row>
    <row r="717" spans="1:5">
      <c r="A717" s="360" t="s">
        <v>333</v>
      </c>
      <c r="B717" s="130"/>
      <c r="C717" s="130"/>
      <c r="D717" s="129"/>
      <c r="E717" s="130"/>
    </row>
    <row r="718" spans="1:5" ht="13.5" thickBot="1">
      <c r="A718" s="361" t="s">
        <v>334</v>
      </c>
      <c r="B718" s="362"/>
      <c r="C718" s="362"/>
      <c r="D718" s="363"/>
      <c r="E718" s="362"/>
    </row>
    <row r="726" spans="1:7">
      <c r="A726" s="395"/>
      <c r="B726" s="395"/>
      <c r="C726" s="965"/>
      <c r="D726" s="966"/>
      <c r="E726" s="395"/>
      <c r="F726" s="395"/>
    </row>
    <row r="727" spans="1:7">
      <c r="A727" s="420" t="s">
        <v>587</v>
      </c>
      <c r="B727" s="420"/>
      <c r="C727" s="965" t="s">
        <v>588</v>
      </c>
      <c r="D727" s="966"/>
      <c r="E727" s="420"/>
      <c r="F727" s="420" t="s">
        <v>337</v>
      </c>
    </row>
    <row r="728" spans="1:7" ht="25.5">
      <c r="A728" s="420" t="s">
        <v>338</v>
      </c>
      <c r="B728" s="185"/>
      <c r="C728" s="967" t="s">
        <v>339</v>
      </c>
      <c r="D728" s="968"/>
      <c r="E728" s="420"/>
      <c r="F728" s="420" t="s">
        <v>340</v>
      </c>
    </row>
    <row r="731" spans="1:7">
      <c r="G731" s="420"/>
    </row>
    <row r="732" spans="1:7" ht="12.75" customHeight="1">
      <c r="G732" s="420"/>
    </row>
  </sheetData>
  <mergeCells count="419">
    <mergeCell ref="A685:D685"/>
    <mergeCell ref="A687:B687"/>
    <mergeCell ref="A688:B688"/>
    <mergeCell ref="C726:D726"/>
    <mergeCell ref="C727:D727"/>
    <mergeCell ref="C728:D728"/>
    <mergeCell ref="A672:B672"/>
    <mergeCell ref="A673:B673"/>
    <mergeCell ref="A674:B674"/>
    <mergeCell ref="A675:B675"/>
    <mergeCell ref="A676:B676"/>
    <mergeCell ref="A684:F684"/>
    <mergeCell ref="A661:D661"/>
    <mergeCell ref="A666:F666"/>
    <mergeCell ref="A668:B669"/>
    <mergeCell ref="C668:F668"/>
    <mergeCell ref="A670:B670"/>
    <mergeCell ref="A671:B671"/>
    <mergeCell ref="A655:D655"/>
    <mergeCell ref="A656:D656"/>
    <mergeCell ref="A657:D657"/>
    <mergeCell ref="A658:D658"/>
    <mergeCell ref="A659:D659"/>
    <mergeCell ref="A660:D660"/>
    <mergeCell ref="A648:C648"/>
    <mergeCell ref="A650:D650"/>
    <mergeCell ref="A651:D651"/>
    <mergeCell ref="A652:D652"/>
    <mergeCell ref="A653:D653"/>
    <mergeCell ref="A654:D654"/>
    <mergeCell ref="A638:D638"/>
    <mergeCell ref="A639:D639"/>
    <mergeCell ref="A640:D640"/>
    <mergeCell ref="A641:D641"/>
    <mergeCell ref="A642:D642"/>
    <mergeCell ref="A643:D643"/>
    <mergeCell ref="A632:D632"/>
    <mergeCell ref="A633:D633"/>
    <mergeCell ref="A634:D634"/>
    <mergeCell ref="A635:D635"/>
    <mergeCell ref="A636:D636"/>
    <mergeCell ref="A637:D637"/>
    <mergeCell ref="A621:D621"/>
    <mergeCell ref="A622:D622"/>
    <mergeCell ref="A623:D623"/>
    <mergeCell ref="A628:F628"/>
    <mergeCell ref="A630:D630"/>
    <mergeCell ref="A631:D631"/>
    <mergeCell ref="A615:D615"/>
    <mergeCell ref="A616:D616"/>
    <mergeCell ref="A617:D617"/>
    <mergeCell ref="A618:D618"/>
    <mergeCell ref="A619:D619"/>
    <mergeCell ref="A620:D620"/>
    <mergeCell ref="A609:D609"/>
    <mergeCell ref="A610:D610"/>
    <mergeCell ref="A611:D611"/>
    <mergeCell ref="A612:D612"/>
    <mergeCell ref="A613:D613"/>
    <mergeCell ref="A614:D614"/>
    <mergeCell ref="A598:D598"/>
    <mergeCell ref="A599:D599"/>
    <mergeCell ref="A600:D600"/>
    <mergeCell ref="A601:D601"/>
    <mergeCell ref="A602:D602"/>
    <mergeCell ref="A607:D607"/>
    <mergeCell ref="A592:D592"/>
    <mergeCell ref="A593:D593"/>
    <mergeCell ref="A594:D594"/>
    <mergeCell ref="A595:D595"/>
    <mergeCell ref="A596:D596"/>
    <mergeCell ref="A597:D597"/>
    <mergeCell ref="A586:D586"/>
    <mergeCell ref="A587:D587"/>
    <mergeCell ref="A588:D588"/>
    <mergeCell ref="A589:D589"/>
    <mergeCell ref="A590:D590"/>
    <mergeCell ref="A591:D591"/>
    <mergeCell ref="A575:B575"/>
    <mergeCell ref="A576:B576"/>
    <mergeCell ref="A577:B577"/>
    <mergeCell ref="A578:B578"/>
    <mergeCell ref="A583:C583"/>
    <mergeCell ref="A585:D585"/>
    <mergeCell ref="A569:B569"/>
    <mergeCell ref="A570:B570"/>
    <mergeCell ref="A571:B571"/>
    <mergeCell ref="A572:B572"/>
    <mergeCell ref="A573:B573"/>
    <mergeCell ref="A574:B574"/>
    <mergeCell ref="A564:D564"/>
    <mergeCell ref="A566:B566"/>
    <mergeCell ref="C566:C567"/>
    <mergeCell ref="D566:D567"/>
    <mergeCell ref="A567:B567"/>
    <mergeCell ref="A568:B568"/>
    <mergeCell ref="A554:D554"/>
    <mergeCell ref="A555:D555"/>
    <mergeCell ref="A556:D556"/>
    <mergeCell ref="A557:D557"/>
    <mergeCell ref="A558:D558"/>
    <mergeCell ref="A559:D559"/>
    <mergeCell ref="A548:D548"/>
    <mergeCell ref="A549:D549"/>
    <mergeCell ref="A550:D550"/>
    <mergeCell ref="A551:D551"/>
    <mergeCell ref="A552:D552"/>
    <mergeCell ref="A553:D553"/>
    <mergeCell ref="A542:D542"/>
    <mergeCell ref="A543:D543"/>
    <mergeCell ref="A544:D544"/>
    <mergeCell ref="A545:D545"/>
    <mergeCell ref="A546:D546"/>
    <mergeCell ref="A547:D547"/>
    <mergeCell ref="A536:D536"/>
    <mergeCell ref="A537:D537"/>
    <mergeCell ref="A538:D538"/>
    <mergeCell ref="A539:D539"/>
    <mergeCell ref="A540:D540"/>
    <mergeCell ref="A541:D541"/>
    <mergeCell ref="A530:D530"/>
    <mergeCell ref="A531:D531"/>
    <mergeCell ref="A532:D532"/>
    <mergeCell ref="A533:D533"/>
    <mergeCell ref="A534:D534"/>
    <mergeCell ref="A535:D535"/>
    <mergeCell ref="A524:D524"/>
    <mergeCell ref="A525:D525"/>
    <mergeCell ref="A526:D526"/>
    <mergeCell ref="A527:D527"/>
    <mergeCell ref="A528:D528"/>
    <mergeCell ref="A529:D529"/>
    <mergeCell ref="A518:D518"/>
    <mergeCell ref="A519:D519"/>
    <mergeCell ref="A520:D520"/>
    <mergeCell ref="A521:D521"/>
    <mergeCell ref="A522:D522"/>
    <mergeCell ref="A523:D523"/>
    <mergeCell ref="A507:B507"/>
    <mergeCell ref="C507:D507"/>
    <mergeCell ref="A513:C513"/>
    <mergeCell ref="A515:D515"/>
    <mergeCell ref="A516:D516"/>
    <mergeCell ref="A517:D517"/>
    <mergeCell ref="A466:B466"/>
    <mergeCell ref="A471:C471"/>
    <mergeCell ref="A503:I503"/>
    <mergeCell ref="A505:E505"/>
    <mergeCell ref="A506:B506"/>
    <mergeCell ref="C506:D506"/>
    <mergeCell ref="A459:C459"/>
    <mergeCell ref="A461:B461"/>
    <mergeCell ref="A462:B462"/>
    <mergeCell ref="A463:B463"/>
    <mergeCell ref="A464:B464"/>
    <mergeCell ref="A465:B465"/>
    <mergeCell ref="A444:B444"/>
    <mergeCell ref="A452:B452"/>
    <mergeCell ref="C452:D452"/>
    <mergeCell ref="A453:B453"/>
    <mergeCell ref="C453:D453"/>
    <mergeCell ref="A458:D458"/>
    <mergeCell ref="A438:B438"/>
    <mergeCell ref="A439:B439"/>
    <mergeCell ref="A440:B440"/>
    <mergeCell ref="A441:B441"/>
    <mergeCell ref="A442:B442"/>
    <mergeCell ref="A443:B443"/>
    <mergeCell ref="A432:B432"/>
    <mergeCell ref="A433:B433"/>
    <mergeCell ref="A434:B434"/>
    <mergeCell ref="A435:B435"/>
    <mergeCell ref="A436:B436"/>
    <mergeCell ref="A437:B437"/>
    <mergeCell ref="A404:I404"/>
    <mergeCell ref="A406:A407"/>
    <mergeCell ref="B406:D406"/>
    <mergeCell ref="F406:H406"/>
    <mergeCell ref="A429:C429"/>
    <mergeCell ref="A431:B431"/>
    <mergeCell ref="A387:B387"/>
    <mergeCell ref="A392:E392"/>
    <mergeCell ref="A394:B394"/>
    <mergeCell ref="A395:B395"/>
    <mergeCell ref="A397:E397"/>
    <mergeCell ref="A402:I402"/>
    <mergeCell ref="A376:B376"/>
    <mergeCell ref="A377:B377"/>
    <mergeCell ref="A378:B378"/>
    <mergeCell ref="A383:D383"/>
    <mergeCell ref="A385:B385"/>
    <mergeCell ref="A386:B386"/>
    <mergeCell ref="A370:B370"/>
    <mergeCell ref="A371:B371"/>
    <mergeCell ref="A372:B372"/>
    <mergeCell ref="A373:B373"/>
    <mergeCell ref="A374:B374"/>
    <mergeCell ref="A375:B375"/>
    <mergeCell ref="A364:B364"/>
    <mergeCell ref="A365:B365"/>
    <mergeCell ref="A366:B366"/>
    <mergeCell ref="A367:B367"/>
    <mergeCell ref="A368:B368"/>
    <mergeCell ref="A369:B369"/>
    <mergeCell ref="A353:B353"/>
    <mergeCell ref="A354:B354"/>
    <mergeCell ref="A355:B355"/>
    <mergeCell ref="A356:B356"/>
    <mergeCell ref="A357:B357"/>
    <mergeCell ref="A362:E362"/>
    <mergeCell ref="A347:B347"/>
    <mergeCell ref="A348:B348"/>
    <mergeCell ref="A349:B349"/>
    <mergeCell ref="A350:B350"/>
    <mergeCell ref="A351:B351"/>
    <mergeCell ref="A352:B352"/>
    <mergeCell ref="A341:B341"/>
    <mergeCell ref="A342:B342"/>
    <mergeCell ref="A343:B343"/>
    <mergeCell ref="A344:B344"/>
    <mergeCell ref="A345:B345"/>
    <mergeCell ref="A346:B346"/>
    <mergeCell ref="A336:B336"/>
    <mergeCell ref="G336:H336"/>
    <mergeCell ref="A337:B337"/>
    <mergeCell ref="A338:B338"/>
    <mergeCell ref="A339:B339"/>
    <mergeCell ref="A340:B340"/>
    <mergeCell ref="A330:C330"/>
    <mergeCell ref="A332:C332"/>
    <mergeCell ref="A334:B334"/>
    <mergeCell ref="G334:H334"/>
    <mergeCell ref="A335:B335"/>
    <mergeCell ref="G335:H335"/>
    <mergeCell ref="A322:B322"/>
    <mergeCell ref="A323:B323"/>
    <mergeCell ref="A324:B324"/>
    <mergeCell ref="A325:B325"/>
    <mergeCell ref="A326:B326"/>
    <mergeCell ref="A327:B327"/>
    <mergeCell ref="A316:B316"/>
    <mergeCell ref="A317:B317"/>
    <mergeCell ref="A318:B318"/>
    <mergeCell ref="A319:B319"/>
    <mergeCell ref="A320:B320"/>
    <mergeCell ref="A321:B321"/>
    <mergeCell ref="A310:B310"/>
    <mergeCell ref="A311:B311"/>
    <mergeCell ref="A312:B312"/>
    <mergeCell ref="A313:B313"/>
    <mergeCell ref="A314:B314"/>
    <mergeCell ref="A315:B315"/>
    <mergeCell ref="A304:B304"/>
    <mergeCell ref="A305:B305"/>
    <mergeCell ref="A306:B306"/>
    <mergeCell ref="A307:B307"/>
    <mergeCell ref="A308:B308"/>
    <mergeCell ref="A309:B309"/>
    <mergeCell ref="A298:B298"/>
    <mergeCell ref="A299:B299"/>
    <mergeCell ref="A300:B300"/>
    <mergeCell ref="A301:B301"/>
    <mergeCell ref="A302:B302"/>
    <mergeCell ref="A303:B303"/>
    <mergeCell ref="A287:B287"/>
    <mergeCell ref="A288:B288"/>
    <mergeCell ref="A289:B289"/>
    <mergeCell ref="A290:B290"/>
    <mergeCell ref="A295:D295"/>
    <mergeCell ref="A297:B297"/>
    <mergeCell ref="A281:B281"/>
    <mergeCell ref="A282:B282"/>
    <mergeCell ref="A283:B283"/>
    <mergeCell ref="A284:B284"/>
    <mergeCell ref="A285:B285"/>
    <mergeCell ref="A286:B286"/>
    <mergeCell ref="B256:C256"/>
    <mergeCell ref="D256:E256"/>
    <mergeCell ref="B258:E258"/>
    <mergeCell ref="B266:E266"/>
    <mergeCell ref="A278:E278"/>
    <mergeCell ref="A280:B280"/>
    <mergeCell ref="A244:D244"/>
    <mergeCell ref="A246:B246"/>
    <mergeCell ref="A247:B247"/>
    <mergeCell ref="A248:B248"/>
    <mergeCell ref="A249:B249"/>
    <mergeCell ref="A254:E254"/>
    <mergeCell ref="A234:B234"/>
    <mergeCell ref="A235:B235"/>
    <mergeCell ref="A236:B236"/>
    <mergeCell ref="A237:B237"/>
    <mergeCell ref="A238:B238"/>
    <mergeCell ref="A239:B239"/>
    <mergeCell ref="A228:B228"/>
    <mergeCell ref="A229:B229"/>
    <mergeCell ref="A230:B230"/>
    <mergeCell ref="A231:B231"/>
    <mergeCell ref="A232:B232"/>
    <mergeCell ref="A233:B233"/>
    <mergeCell ref="A217:B217"/>
    <mergeCell ref="A218:B218"/>
    <mergeCell ref="A219:B219"/>
    <mergeCell ref="A224:E224"/>
    <mergeCell ref="A226:B226"/>
    <mergeCell ref="A227:B227"/>
    <mergeCell ref="A211:B211"/>
    <mergeCell ref="A212:B212"/>
    <mergeCell ref="A213:B213"/>
    <mergeCell ref="A214:B214"/>
    <mergeCell ref="A215:B215"/>
    <mergeCell ref="A216:B216"/>
    <mergeCell ref="A205:B205"/>
    <mergeCell ref="A206:B206"/>
    <mergeCell ref="A207:B207"/>
    <mergeCell ref="A208:B208"/>
    <mergeCell ref="A209:B209"/>
    <mergeCell ref="A210:B210"/>
    <mergeCell ref="A199:B199"/>
    <mergeCell ref="A200:B200"/>
    <mergeCell ref="A201:B201"/>
    <mergeCell ref="A202:B202"/>
    <mergeCell ref="A203:B203"/>
    <mergeCell ref="A204:B204"/>
    <mergeCell ref="A193:B193"/>
    <mergeCell ref="A194:B194"/>
    <mergeCell ref="A195:B195"/>
    <mergeCell ref="A196:B196"/>
    <mergeCell ref="A197:B197"/>
    <mergeCell ref="A198:B198"/>
    <mergeCell ref="A186:G186"/>
    <mergeCell ref="A188:B188"/>
    <mergeCell ref="A189:B189"/>
    <mergeCell ref="A190:B190"/>
    <mergeCell ref="A191:B191"/>
    <mergeCell ref="A192:B192"/>
    <mergeCell ref="B173:D173"/>
    <mergeCell ref="B174:D174"/>
    <mergeCell ref="B175:D175"/>
    <mergeCell ref="B176:D176"/>
    <mergeCell ref="B177:D177"/>
    <mergeCell ref="A178:D178"/>
    <mergeCell ref="A158:B158"/>
    <mergeCell ref="A159:B159"/>
    <mergeCell ref="A169:I169"/>
    <mergeCell ref="A171:D172"/>
    <mergeCell ref="E171:E172"/>
    <mergeCell ref="F171:H171"/>
    <mergeCell ref="I171:I172"/>
    <mergeCell ref="A142:B142"/>
    <mergeCell ref="A143:B143"/>
    <mergeCell ref="A144:B144"/>
    <mergeCell ref="A149:I149"/>
    <mergeCell ref="A151:B151"/>
    <mergeCell ref="A152:B152"/>
    <mergeCell ref="A136:C136"/>
    <mergeCell ref="A137:B137"/>
    <mergeCell ref="A138:B138"/>
    <mergeCell ref="A139:B139"/>
    <mergeCell ref="A140:B140"/>
    <mergeCell ref="A141:B141"/>
    <mergeCell ref="A117:A118"/>
    <mergeCell ref="B117:F117"/>
    <mergeCell ref="G117:I117"/>
    <mergeCell ref="A127:C127"/>
    <mergeCell ref="A128:C128"/>
    <mergeCell ref="A135:D135"/>
    <mergeCell ref="A80:E80"/>
    <mergeCell ref="A98:E98"/>
    <mergeCell ref="A105:D105"/>
    <mergeCell ref="A106:C106"/>
    <mergeCell ref="A115:G115"/>
    <mergeCell ref="A116:C116"/>
    <mergeCell ref="A70:B70"/>
    <mergeCell ref="A71:B71"/>
    <mergeCell ref="A72:B72"/>
    <mergeCell ref="A73:C73"/>
    <mergeCell ref="A74:B74"/>
    <mergeCell ref="A75:B75"/>
    <mergeCell ref="A64:B64"/>
    <mergeCell ref="A65:B65"/>
    <mergeCell ref="A66:B66"/>
    <mergeCell ref="A67:B67"/>
    <mergeCell ref="A68:C68"/>
    <mergeCell ref="A69:B69"/>
    <mergeCell ref="A58:B58"/>
    <mergeCell ref="A59:C59"/>
    <mergeCell ref="A60:B60"/>
    <mergeCell ref="A61:B61"/>
    <mergeCell ref="A62:B62"/>
    <mergeCell ref="A63:B63"/>
    <mergeCell ref="A52:B52"/>
    <mergeCell ref="A53:B53"/>
    <mergeCell ref="A54:B54"/>
    <mergeCell ref="A55:B55"/>
    <mergeCell ref="A56:B56"/>
    <mergeCell ref="A57:B57"/>
    <mergeCell ref="A34:I34"/>
    <mergeCell ref="A45:C45"/>
    <mergeCell ref="A47:B49"/>
    <mergeCell ref="C47:C49"/>
    <mergeCell ref="A50:C50"/>
    <mergeCell ref="A51:B51"/>
    <mergeCell ref="G7:G8"/>
    <mergeCell ref="H7:H8"/>
    <mergeCell ref="I7:I8"/>
    <mergeCell ref="A9:I9"/>
    <mergeCell ref="A19:I19"/>
    <mergeCell ref="A29:I29"/>
    <mergeCell ref="F3:J3"/>
    <mergeCell ref="A4:I4"/>
    <mergeCell ref="A5:I5"/>
    <mergeCell ref="B6:G6"/>
    <mergeCell ref="A7:A8"/>
    <mergeCell ref="B7:B8"/>
    <mergeCell ref="C7:C8"/>
    <mergeCell ref="D7:D8"/>
    <mergeCell ref="E7:E8"/>
    <mergeCell ref="F7:F8"/>
  </mergeCells>
  <pageMargins left="0.25" right="0.25" top="0.75" bottom="0.75" header="0.3" footer="0.3"/>
  <pageSetup paperSize="9" scale="80" fitToHeight="0" orientation="landscape" horizontalDpi="4294967295" verticalDpi="4294967295" r:id="rId1"/>
  <headerFooter>
    <oddHeader>&amp;C&amp;"-,Standardowy"&lt;Nazwa jednostki&gt;
Informacja dodatkowa do sprawozdania finansowego za rok obrotowy zakończony 31 grudnia 2023 r.
II. Dodatkowe informacje i objaśnienia</oddHeader>
    <oddFooter>&amp;CWprowadzenie oraz dodatkowe  informacje i objaśnienia stanowią integralną część sprawozdania finansowego</oddFooter>
  </headerFooter>
  <rowBreaks count="1" manualBreakCount="1">
    <brk id="704" max="16383" man="1"/>
  </rowBreaks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Bilans Urząd Dzielnicy Bielany </vt:lpstr>
      <vt:lpstr>RZiS Urząd Dzielnicy Bielany</vt:lpstr>
      <vt:lpstr>ZZwFJ Urząd Dzielnicy Bielany</vt:lpstr>
      <vt:lpstr>Noty Urząd Dzielnicy Bielany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Sprawozdanie finansowe 2023 Urząd Dzielnicy Bielany</dc:title>
  <dc:creator>Sadowska Agnieszka</dc:creator>
  <cp:lastModifiedBy>Sadowska Agnieszka</cp:lastModifiedBy>
  <cp:lastPrinted>2024-03-21T07:49:11Z</cp:lastPrinted>
  <dcterms:created xsi:type="dcterms:W3CDTF">2021-06-01T13:28:02Z</dcterms:created>
  <dcterms:modified xsi:type="dcterms:W3CDTF">2024-05-06T11:06:07Z</dcterms:modified>
</cp:coreProperties>
</file>