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ilans" sheetId="4" r:id="rId1"/>
    <sheet name="Rachunek zysków i strat" sheetId="5" r:id="rId2"/>
    <sheet name="Zest. zmian w funduszu jedn." sheetId="6" r:id="rId3"/>
    <sheet name="Arkusz1" sheetId="1" r:id="rId4"/>
    <sheet name="Arkusz2" sheetId="2" r:id="rId5"/>
    <sheet name="Arkusz3" sheetId="3" r:id="rId6"/>
  </sheets>
  <calcPr calcId="145621"/>
</workbook>
</file>

<file path=xl/calcChain.xml><?xml version="1.0" encoding="utf-8"?>
<calcChain xmlns="http://schemas.openxmlformats.org/spreadsheetml/2006/main">
  <c r="F30" i="6" l="1"/>
  <c r="E30" i="6"/>
  <c r="D30" i="6"/>
  <c r="C30" i="6"/>
  <c r="D29" i="6"/>
  <c r="D34" i="6" s="1"/>
  <c r="F28" i="6"/>
  <c r="E28" i="6"/>
  <c r="C28" i="6"/>
  <c r="C19" i="6" s="1"/>
  <c r="C25" i="6"/>
  <c r="F23" i="6"/>
  <c r="F19" i="6"/>
  <c r="E19" i="6"/>
  <c r="D19" i="6"/>
  <c r="F18" i="6"/>
  <c r="E18" i="6"/>
  <c r="C18" i="6"/>
  <c r="F14" i="6"/>
  <c r="F8" i="6" s="1"/>
  <c r="F29" i="6" s="1"/>
  <c r="F34" i="6" s="1"/>
  <c r="E10" i="6"/>
  <c r="E8" i="6" s="1"/>
  <c r="E29" i="6" s="1"/>
  <c r="E34" i="6" s="1"/>
  <c r="C10" i="6"/>
  <c r="C8" i="6" s="1"/>
  <c r="C29" i="6" s="1"/>
  <c r="C34" i="6" s="1"/>
  <c r="D8" i="6"/>
  <c r="E39" i="5" l="1"/>
  <c r="D39" i="5"/>
  <c r="C39" i="5"/>
  <c r="E35" i="5"/>
  <c r="D35" i="5"/>
  <c r="C35" i="5"/>
  <c r="E31" i="5"/>
  <c r="D31" i="5"/>
  <c r="C31" i="5"/>
  <c r="E30" i="5"/>
  <c r="E27" i="5" s="1"/>
  <c r="E28" i="5"/>
  <c r="D27" i="5"/>
  <c r="C27" i="5"/>
  <c r="E24" i="5"/>
  <c r="E15" i="5" s="1"/>
  <c r="C24" i="5"/>
  <c r="E17" i="5"/>
  <c r="D15" i="5"/>
  <c r="C15" i="5"/>
  <c r="E8" i="5"/>
  <c r="E26" i="5" s="1"/>
  <c r="E34" i="5" s="1"/>
  <c r="E46" i="5" s="1"/>
  <c r="E49" i="5" s="1"/>
  <c r="D8" i="5"/>
  <c r="D26" i="5" s="1"/>
  <c r="D34" i="5" s="1"/>
  <c r="D46" i="5" s="1"/>
  <c r="D49" i="5" s="1"/>
  <c r="C8" i="5"/>
  <c r="C26" i="5" s="1"/>
  <c r="C34" i="5" s="1"/>
  <c r="C46" i="5" s="1"/>
  <c r="C49" i="5" s="1"/>
  <c r="B50" i="4" l="1"/>
  <c r="D39" i="4"/>
  <c r="C39" i="4"/>
  <c r="B39" i="4"/>
  <c r="D33" i="4"/>
  <c r="C33" i="4"/>
  <c r="B33" i="4"/>
  <c r="G31" i="4"/>
  <c r="F31" i="4"/>
  <c r="D28" i="4"/>
  <c r="C28" i="4"/>
  <c r="B28" i="4"/>
  <c r="B27" i="4" s="1"/>
  <c r="G27" i="4"/>
  <c r="F27" i="4"/>
  <c r="D27" i="4"/>
  <c r="C27" i="4"/>
  <c r="F24" i="4"/>
  <c r="D21" i="4"/>
  <c r="C21" i="4"/>
  <c r="B21" i="4"/>
  <c r="G20" i="4"/>
  <c r="G19" i="4" s="1"/>
  <c r="G17" i="4" s="1"/>
  <c r="F20" i="4"/>
  <c r="F19" i="4" s="1"/>
  <c r="F17" i="4" s="1"/>
  <c r="D20" i="4"/>
  <c r="D18" i="4"/>
  <c r="C18" i="4"/>
  <c r="D17" i="4"/>
  <c r="D15" i="4"/>
  <c r="C15" i="4"/>
  <c r="D14" i="4"/>
  <c r="C14" i="4"/>
  <c r="D13" i="4"/>
  <c r="C13" i="4"/>
  <c r="D12" i="4"/>
  <c r="C12" i="4"/>
  <c r="C11" i="4" s="1"/>
  <c r="C10" i="4" s="1"/>
  <c r="C8" i="4" s="1"/>
  <c r="C48" i="4" s="1"/>
  <c r="D11" i="4"/>
  <c r="D10" i="4" s="1"/>
  <c r="D8" i="4" s="1"/>
  <c r="D48" i="4" s="1"/>
  <c r="B11" i="4"/>
  <c r="G10" i="4"/>
  <c r="F10" i="4"/>
  <c r="F8" i="4" s="1"/>
  <c r="F48" i="4" s="1"/>
  <c r="B10" i="4"/>
  <c r="G8" i="4"/>
  <c r="B8" i="4"/>
  <c r="B48" i="4" s="1"/>
  <c r="G48" i="4" l="1"/>
  <c r="A49" i="4" s="1"/>
  <c r="H48" i="4" l="1"/>
</calcChain>
</file>

<file path=xl/sharedStrings.xml><?xml version="1.0" encoding="utf-8"?>
<sst xmlns="http://schemas.openxmlformats.org/spreadsheetml/2006/main" count="193" uniqueCount="176">
  <si>
    <t>Urząd Dzielnicy Ursus 
Pl. Czerwca 1976 1
02-495 Warszawa</t>
  </si>
  <si>
    <t>Bilans jednostki budżetowej lub samorządowego zakładu budżetowego</t>
  </si>
  <si>
    <t xml:space="preserve">Adresat:    
Urząd Miasta Stołecznego Warszawy
ul. Kredytowa 3
00-056 Warszawa                                                                       </t>
  </si>
  <si>
    <t>Numer identyfikacyjny</t>
  </si>
  <si>
    <t>sporządzony na dzień 31.12.2019r.</t>
  </si>
  <si>
    <r>
      <t>REGON</t>
    </r>
    <r>
      <rPr>
        <b/>
        <sz val="11"/>
        <color theme="1"/>
        <rFont val="Times New Roman"/>
        <family val="1"/>
        <charset val="238"/>
      </rPr>
      <t xml:space="preserve"> 015259663</t>
    </r>
  </si>
  <si>
    <t>AKTYWA</t>
  </si>
  <si>
    <t>Stan na początek roku
I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</si>
  <si>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</si>
  <si>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</si>
  <si>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</si>
  <si>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</si>
  <si>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</si>
  <si>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</si>
  <si>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</si>
  <si>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</si>
  <si>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</si>
  <si>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</si>
  <si>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</si>
  <si>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</si>
  <si>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</si>
  <si>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</si>
  <si>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</si>
  <si>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</si>
  <si>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</si>
  <si>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</si>
  <si>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</si>
  <si>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</si>
  <si>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</si>
  <si>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</si>
  <si>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theme="1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</si>
  <si>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</si>
  <si>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theme="1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</si>
  <si>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</si>
  <si>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</si>
  <si>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</si>
  <si>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</si>
  <si>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</si>
  <si>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</si>
  <si>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</si>
  <si>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</si>
  <si>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</si>
  <si>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</si>
  <si>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</si>
  <si>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</si>
  <si>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</si>
  <si>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</si>
  <si>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</si>
  <si>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</si>
  <si>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</si>
  <si>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</si>
  <si>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</si>
  <si>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</si>
  <si>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</si>
  <si>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</si>
  <si>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</si>
  <si>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</si>
  <si>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</si>
  <si>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</si>
  <si>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</si>
  <si>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</si>
  <si>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</si>
  <si>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</si>
  <si>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</si>
  <si>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</si>
  <si>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</si>
  <si>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</si>
  <si>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</si>
  <si>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</si>
  <si>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</si>
  <si>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</si>
  <si>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</si>
  <si>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</si>
  <si>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</si>
  <si>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</si>
  <si>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</si>
  <si>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</si>
  <si>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</si>
  <si>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</si>
  <si>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</si>
  <si>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</si>
  <si>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(rok, miesiąc, dzień)</t>
  </si>
  <si>
    <t>..................................</t>
  </si>
  <si>
    <t>(główny księgowy)</t>
  </si>
  <si>
    <t>(kierownik jednostki)</t>
  </si>
  <si>
    <t xml:space="preserve">Rachunek zysków i strat jednostki </t>
  </si>
  <si>
    <t>Urząd Miasta Stołecznego Warszawy
ul. Kredytowa 3
00-056 Warszawa</t>
  </si>
  <si>
    <t>(wariant porównawczy)</t>
  </si>
  <si>
    <t>sporządzony na dzień 31.12.2019 r.</t>
  </si>
  <si>
    <r>
      <t>REGON</t>
    </r>
    <r>
      <rPr>
        <b/>
        <sz val="11"/>
        <color theme="1"/>
        <rFont val="Times New Roman"/>
        <family val="1"/>
        <charset val="238"/>
      </rPr>
      <t xml:space="preserve">  015259663</t>
    </r>
  </si>
  <si>
    <t xml:space="preserve">Stan na koniec roku poprzedniego  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</si>
  <si>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</si>
  <si>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</si>
  <si>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</si>
  <si>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</si>
  <si>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</si>
  <si>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k-to 490-1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</si>
  <si>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</si>
  <si>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</si>
  <si>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</si>
  <si>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</si>
  <si>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</si>
  <si>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</si>
  <si>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</si>
  <si>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</si>
  <si>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</si>
  <si>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</si>
  <si>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</si>
  <si>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</si>
  <si>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</si>
  <si>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</si>
  <si>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</si>
  <si>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</si>
  <si>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</si>
  <si>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</si>
  <si>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</si>
  <si>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</si>
  <si>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</si>
  <si>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</si>
  <si>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</si>
  <si>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</si>
  <si>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</si>
  <si>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</si>
  <si>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</si>
  <si>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</si>
  <si>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</si>
  <si>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</si>
  <si>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</si>
  <si>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</si>
  <si>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</si>
  <si>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</si>
  <si>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</si>
  <si>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</si>
  <si>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</si>
  <si>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</si>
  <si>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</si>
  <si>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</si>
  <si>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..................................................</t>
  </si>
  <si>
    <t>........................................</t>
  </si>
  <si>
    <t>Urząd Dzielnicy Ursus
Pl. Czerwca 1976 1
02-495 Warszawa</t>
  </si>
  <si>
    <t>Zestawienie zmian w funduszu jednostki</t>
  </si>
  <si>
    <t xml:space="preserve">Adresat: </t>
  </si>
  <si>
    <t>Adresat: 
Urząd Miasta Stołecznego Warszawy
ul. Kredytowa 3
00-056 Warszawa</t>
  </si>
  <si>
    <t>sporządzone na dzień 31.12.2019r.</t>
  </si>
  <si>
    <t>REGON 015259663</t>
  </si>
  <si>
    <t xml:space="preserve">Stan na koniec roku poprzedniego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</si>
  <si>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</si>
  <si>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</si>
  <si>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</si>
  <si>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</si>
  <si>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</si>
  <si>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</si>
  <si>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</si>
  <si>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</si>
  <si>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</si>
  <si>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</si>
  <si>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</si>
  <si>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</si>
  <si>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</si>
  <si>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</si>
  <si>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</si>
  <si>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</si>
  <si>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</si>
  <si>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</si>
  <si>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</si>
  <si>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</si>
  <si>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</si>
  <si>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</si>
  <si>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</si>
  <si>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</si>
  <si>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</si>
  <si>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</si>
  <si>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</si>
  <si>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</si>
  <si>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………………………………..</t>
  </si>
  <si>
    <t>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</si>
</sst>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theme="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8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150">
    <xf numFmtId="0" fontId="0" fillId="0" borderId="0" xfId="0"/>
    <xf numFmtId="0" fontId="2" fillId="2" borderId="2" xfId="1" applyFont="1" applyFill="1" applyBorder="1" applyAlignment="1">
      <alignment horizontal="center" vertical="top" wrapText="1"/>
    </xf>
    <xf numFmtId="0" fontId="4" fillId="0" borderId="0" xfId="1" applyFont="1"/>
    <xf numFmtId="0" fontId="2" fillId="0" borderId="0" xfId="1" applyFont="1"/>
    <xf numFmtId="0" fontId="2" fillId="2" borderId="6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left" wrapText="1"/>
    </xf>
    <xf numFmtId="0" fontId="3" fillId="2" borderId="11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wrapText="1"/>
    </xf>
    <xf numFmtId="4" fontId="3" fillId="0" borderId="11" xfId="1" applyNumberFormat="1" applyFont="1" applyFill="1" applyBorder="1" applyAlignment="1">
      <alignment horizontal="right" wrapText="1"/>
    </xf>
    <xf numFmtId="4" fontId="5" fillId="0" borderId="0" xfId="1" applyNumberFormat="1" applyFont="1"/>
    <xf numFmtId="4" fontId="2" fillId="0" borderId="0" xfId="1" applyNumberFormat="1" applyFont="1"/>
    <xf numFmtId="4" fontId="3" fillId="0" borderId="11" xfId="1" applyNumberFormat="1" applyFont="1" applyFill="1" applyBorder="1" applyAlignment="1">
      <alignment horizontal="right"/>
    </xf>
    <xf numFmtId="0" fontId="2" fillId="0" borderId="11" xfId="1" applyFont="1" applyFill="1" applyBorder="1" applyAlignment="1">
      <alignment wrapText="1"/>
    </xf>
    <xf numFmtId="4" fontId="2" fillId="0" borderId="11" xfId="1" applyNumberFormat="1" applyFont="1" applyFill="1" applyBorder="1" applyAlignment="1">
      <alignment horizontal="right"/>
    </xf>
    <xf numFmtId="4" fontId="6" fillId="0" borderId="11" xfId="1" applyNumberFormat="1" applyFont="1" applyFill="1" applyBorder="1" applyAlignment="1">
      <alignment horizontal="right"/>
    </xf>
    <xf numFmtId="2" fontId="3" fillId="0" borderId="11" xfId="1" applyNumberFormat="1" applyFont="1" applyFill="1" applyBorder="1" applyAlignment="1">
      <alignment horizontal="right"/>
    </xf>
    <xf numFmtId="4" fontId="3" fillId="0" borderId="11" xfId="1" applyNumberFormat="1" applyFont="1" applyFill="1" applyBorder="1" applyAlignment="1">
      <alignment wrapText="1"/>
    </xf>
    <xf numFmtId="4" fontId="7" fillId="0" borderId="11" xfId="1" applyNumberFormat="1" applyFont="1" applyFill="1" applyBorder="1" applyAlignment="1">
      <alignment horizontal="right"/>
    </xf>
    <xf numFmtId="4" fontId="3" fillId="0" borderId="11" xfId="1" applyNumberFormat="1" applyFont="1" applyFill="1" applyBorder="1"/>
    <xf numFmtId="2" fontId="2" fillId="0" borderId="11" xfId="1" applyNumberFormat="1" applyFont="1" applyFill="1" applyBorder="1" applyAlignment="1">
      <alignment horizontal="right"/>
    </xf>
    <xf numFmtId="4" fontId="2" fillId="0" borderId="11" xfId="1" applyNumberFormat="1" applyFont="1" applyFill="1" applyBorder="1" applyAlignment="1">
      <alignment horizontal="right" wrapText="1"/>
    </xf>
    <xf numFmtId="4" fontId="2" fillId="0" borderId="11" xfId="1" applyNumberFormat="1" applyFont="1" applyFill="1" applyBorder="1" applyAlignment="1">
      <alignment wrapText="1"/>
    </xf>
    <xf numFmtId="4" fontId="3" fillId="0" borderId="12" xfId="1" applyNumberFormat="1" applyFont="1" applyFill="1" applyBorder="1" applyAlignment="1">
      <alignment horizontal="right"/>
    </xf>
    <xf numFmtId="0" fontId="2" fillId="0" borderId="0" xfId="1" applyFont="1" applyBorder="1" applyAlignment="1">
      <alignment wrapText="1"/>
    </xf>
    <xf numFmtId="4" fontId="2" fillId="0" borderId="0" xfId="1" applyNumberFormat="1" applyFont="1" applyBorder="1" applyAlignment="1">
      <alignment wrapText="1"/>
    </xf>
    <xf numFmtId="0" fontId="2" fillId="0" borderId="0" xfId="1" applyFont="1" applyAlignment="1">
      <alignment horizontal="center" wrapText="1"/>
    </xf>
    <xf numFmtId="0" fontId="6" fillId="0" borderId="0" xfId="1" applyFont="1"/>
    <xf numFmtId="0" fontId="2" fillId="0" borderId="5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left" wrapText="1"/>
    </xf>
    <xf numFmtId="0" fontId="3" fillId="0" borderId="11" xfId="1" applyFont="1" applyFill="1" applyBorder="1" applyAlignment="1">
      <alignment horizontal="center" wrapText="1"/>
    </xf>
    <xf numFmtId="4" fontId="4" fillId="0" borderId="0" xfId="1" applyNumberFormat="1" applyFont="1"/>
    <xf numFmtId="4" fontId="6" fillId="0" borderId="0" xfId="1" applyNumberFormat="1" applyFont="1"/>
    <xf numFmtId="4" fontId="3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3" fillId="0" borderId="11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2" fillId="0" borderId="11" xfId="1" applyFont="1" applyFill="1" applyBorder="1" applyAlignment="1">
      <alignment horizontal="right"/>
    </xf>
    <xf numFmtId="164" fontId="2" fillId="0" borderId="0" xfId="1" applyNumberFormat="1" applyFont="1" applyAlignment="1">
      <alignment horizontal="center" wrapText="1"/>
    </xf>
    <xf numFmtId="4" fontId="2" fillId="0" borderId="0" xfId="1" applyNumberFormat="1" applyFont="1" applyAlignment="1">
      <alignment horizontal="center" wrapText="1"/>
    </xf>
    <xf numFmtId="0" fontId="11" fillId="0" borderId="4" xfId="1" applyFont="1" applyFill="1" applyBorder="1" applyAlignment="1">
      <alignment horizontal="center" wrapText="1"/>
    </xf>
    <xf numFmtId="0" fontId="12" fillId="0" borderId="0" xfId="1" applyFont="1"/>
    <xf numFmtId="0" fontId="13" fillId="0" borderId="0" xfId="1" applyFont="1"/>
    <xf numFmtId="0" fontId="11" fillId="0" borderId="7" xfId="1" applyFont="1" applyFill="1" applyBorder="1" applyAlignment="1">
      <alignment horizontal="center" wrapText="1"/>
    </xf>
    <xf numFmtId="0" fontId="10" fillId="0" borderId="5" xfId="1" applyFont="1" applyFill="1" applyBorder="1" applyAlignment="1">
      <alignment horizontal="center" wrapText="1"/>
    </xf>
    <xf numFmtId="0" fontId="10" fillId="0" borderId="7" xfId="1" applyFont="1" applyFill="1" applyBorder="1" applyAlignment="1">
      <alignment horizontal="center" wrapText="1"/>
    </xf>
    <xf numFmtId="0" fontId="10" fillId="0" borderId="8" xfId="1" applyFont="1" applyFill="1" applyBorder="1" applyAlignment="1">
      <alignment horizontal="left" wrapText="1"/>
    </xf>
    <xf numFmtId="0" fontId="10" fillId="0" borderId="10" xfId="1" applyFont="1" applyFill="1" applyBorder="1" applyAlignment="1">
      <alignment horizontal="center" wrapText="1"/>
    </xf>
    <xf numFmtId="0" fontId="11" fillId="0" borderId="11" xfId="1" applyFont="1" applyFill="1" applyBorder="1" applyAlignment="1">
      <alignment horizontal="center" wrapText="1"/>
    </xf>
    <xf numFmtId="4" fontId="15" fillId="0" borderId="11" xfId="1" applyNumberFormat="1" applyFont="1" applyFill="1" applyBorder="1" applyAlignment="1">
      <alignment horizontal="right"/>
    </xf>
    <xf numFmtId="4" fontId="12" fillId="0" borderId="0" xfId="1" applyNumberFormat="1" applyFont="1"/>
    <xf numFmtId="4" fontId="16" fillId="0" borderId="11" xfId="1" applyNumberFormat="1" applyFont="1" applyFill="1" applyBorder="1" applyAlignment="1">
      <alignment horizontal="right"/>
    </xf>
    <xf numFmtId="0" fontId="16" fillId="0" borderId="11" xfId="1" applyFont="1" applyFill="1" applyBorder="1" applyAlignment="1">
      <alignment horizontal="right"/>
    </xf>
    <xf numFmtId="2" fontId="16" fillId="0" borderId="11" xfId="1" applyNumberFormat="1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4" fontId="1" fillId="0" borderId="0" xfId="1" applyNumberFormat="1" applyFill="1"/>
    <xf numFmtId="4" fontId="1" fillId="0" borderId="0" xfId="1" applyNumberFormat="1"/>
    <xf numFmtId="4" fontId="13" fillId="0" borderId="0" xfId="1" applyNumberFormat="1" applyFont="1"/>
    <xf numFmtId="0" fontId="10" fillId="0" borderId="0" xfId="1" applyFont="1" applyAlignment="1">
      <alignment horizontal="center" wrapText="1"/>
    </xf>
    <xf numFmtId="0" fontId="18" fillId="0" borderId="0" xfId="1" applyFont="1" applyAlignment="1">
      <alignment horizontal="center" wrapText="1"/>
    </xf>
    <xf numFmtId="0" fontId="1" fillId="0" borderId="0" xfId="1" applyAlignment="1"/>
    <xf numFmtId="0" fontId="19" fillId="0" borderId="0" xfId="1" applyFont="1"/>
    <xf numFmtId="0" fontId="20" fillId="0" borderId="0" xfId="1" applyFont="1"/>
    <xf numFmtId="4" fontId="20" fillId="0" borderId="0" xfId="1" applyNumberFormat="1" applyFont="1"/>
    <xf numFmtId="14" fontId="2" fillId="0" borderId="0" xfId="1" applyNumberFormat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/>
    <xf numFmtId="0" fontId="2" fillId="2" borderId="1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4" fontId="2" fillId="0" borderId="3" xfId="1" applyNumberFormat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3" fillId="0" borderId="14" xfId="1" applyFont="1" applyFill="1" applyBorder="1" applyAlignment="1">
      <alignment wrapText="1"/>
    </xf>
    <xf numFmtId="0" fontId="3" fillId="0" borderId="15" xfId="1" applyFont="1" applyFill="1" applyBorder="1" applyAlignment="1">
      <alignment wrapText="1"/>
    </xf>
    <xf numFmtId="0" fontId="3" fillId="0" borderId="16" xfId="1" applyFont="1" applyFill="1" applyBorder="1" applyAlignment="1">
      <alignment wrapText="1"/>
    </xf>
    <xf numFmtId="0" fontId="3" fillId="0" borderId="17" xfId="1" applyFont="1" applyFill="1" applyBorder="1" applyAlignment="1">
      <alignment wrapText="1"/>
    </xf>
    <xf numFmtId="0" fontId="2" fillId="2" borderId="0" xfId="1" applyFont="1" applyFill="1" applyBorder="1" applyAlignment="1">
      <alignment wrapText="1"/>
    </xf>
    <xf numFmtId="0" fontId="2" fillId="0" borderId="0" xfId="1" applyFont="1" applyBorder="1" applyAlignment="1">
      <alignment wrapText="1"/>
    </xf>
    <xf numFmtId="14" fontId="2" fillId="0" borderId="0" xfId="1" applyNumberFormat="1" applyFont="1" applyAlignment="1">
      <alignment horizontal="center" wrapText="1"/>
    </xf>
    <xf numFmtId="0" fontId="2" fillId="0" borderId="14" xfId="1" applyFont="1" applyFill="1" applyBorder="1" applyAlignment="1">
      <alignment wrapText="1"/>
    </xf>
    <xf numFmtId="0" fontId="2" fillId="0" borderId="15" xfId="1" applyFont="1" applyFill="1" applyBorder="1" applyAlignment="1">
      <alignment wrapText="1"/>
    </xf>
    <xf numFmtId="0" fontId="2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wrapText="1"/>
    </xf>
    <xf numFmtId="0" fontId="2" fillId="0" borderId="13" xfId="1" applyFont="1" applyFill="1" applyBorder="1" applyAlignment="1">
      <alignment horizontal="center" wrapText="1"/>
    </xf>
    <xf numFmtId="0" fontId="2" fillId="0" borderId="14" xfId="1" applyFont="1" applyFill="1" applyBorder="1" applyAlignment="1">
      <alignment horizontal="center" wrapText="1"/>
    </xf>
    <xf numFmtId="0" fontId="2" fillId="0" borderId="15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wrapText="1"/>
    </xf>
    <xf numFmtId="4" fontId="17" fillId="2" borderId="3" xfId="1" applyNumberFormat="1" applyFont="1" applyFill="1" applyBorder="1" applyAlignment="1">
      <alignment wrapText="1"/>
    </xf>
    <xf numFmtId="0" fontId="14" fillId="0" borderId="0" xfId="1" applyFont="1" applyBorder="1" applyAlignment="1">
      <alignment wrapText="1"/>
    </xf>
    <xf numFmtId="14" fontId="18" fillId="0" borderId="0" xfId="1" applyNumberFormat="1" applyFont="1" applyAlignment="1">
      <alignment horizontal="center" wrapText="1"/>
    </xf>
    <xf numFmtId="0" fontId="18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1" fillId="0" borderId="0" xfId="1" applyAlignment="1"/>
    <xf numFmtId="0" fontId="15" fillId="0" borderId="14" xfId="1" applyFont="1" applyFill="1" applyBorder="1" applyAlignment="1">
      <alignment wrapText="1"/>
    </xf>
    <xf numFmtId="0" fontId="15" fillId="0" borderId="15" xfId="1" applyFont="1" applyFill="1" applyBorder="1" applyAlignment="1">
      <alignment wrapText="1"/>
    </xf>
    <xf numFmtId="0" fontId="16" fillId="0" borderId="14" xfId="1" applyFont="1" applyFill="1" applyBorder="1" applyAlignment="1">
      <alignment wrapText="1"/>
    </xf>
    <xf numFmtId="0" fontId="16" fillId="0" borderId="15" xfId="1" applyFont="1" applyFill="1" applyBorder="1" applyAlignment="1">
      <alignment wrapText="1"/>
    </xf>
    <xf numFmtId="0" fontId="13" fillId="0" borderId="0" xfId="1" applyFont="1" applyAlignment="1">
      <alignment horizontal="left"/>
    </xf>
    <xf numFmtId="0" fontId="10" fillId="0" borderId="14" xfId="1" applyFont="1" applyFill="1" applyBorder="1" applyAlignment="1">
      <alignment horizontal="center" wrapText="1"/>
    </xf>
    <xf numFmtId="0" fontId="10" fillId="0" borderId="15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wrapText="1"/>
    </xf>
    <xf numFmtId="0" fontId="11" fillId="0" borderId="4" xfId="1" applyFont="1" applyFill="1" applyBorder="1" applyAlignment="1">
      <alignment horizontal="center" wrapText="1"/>
    </xf>
    <xf numFmtId="0" fontId="11" fillId="0" borderId="6" xfId="1" applyFont="1" applyFill="1" applyBorder="1" applyAlignment="1">
      <alignment horizontal="center" wrapText="1"/>
    </xf>
    <xf numFmtId="0" fontId="11" fillId="0" borderId="7" xfId="1" applyFont="1" applyFill="1" applyBorder="1" applyAlignment="1">
      <alignment horizontal="center" wrapText="1"/>
    </xf>
    <xf numFmtId="0" fontId="10" fillId="0" borderId="5" xfId="1" applyFont="1" applyFill="1" applyBorder="1" applyAlignment="1">
      <alignment horizontal="left" vertical="top" wrapText="1"/>
    </xf>
    <xf numFmtId="0" fontId="10" fillId="0" borderId="6" xfId="1" applyFont="1" applyFill="1" applyBorder="1" applyAlignment="1">
      <alignment horizontal="center" wrapText="1"/>
    </xf>
    <xf numFmtId="0" fontId="10" fillId="0" borderId="7" xfId="1" applyFont="1" applyFill="1" applyBorder="1" applyAlignment="1">
      <alignment horizontal="center" wrapText="1"/>
    </xf>
    <xf numFmtId="0" fontId="10" fillId="0" borderId="8" xfId="1" applyFont="1" applyFill="1" applyBorder="1" applyAlignment="1">
      <alignment horizontal="center" wrapText="1"/>
    </xf>
    <xf numFmtId="0" fontId="10" fillId="0" borderId="10" xfId="1" applyFont="1" applyFill="1" applyBorder="1" applyAlignment="1">
      <alignment horizontal="center" wrapText="1"/>
    </xf>
    <xf numFmtId="0" fontId="10" fillId="0" borderId="5" xfId="1" applyFont="1" applyFill="1" applyBorder="1" applyAlignment="1">
      <alignment horizontal="center" wrapText="1"/>
    </xf>
    <xf numFmtId="0" fontId="10" fillId="0" borderId="13" xfId="1" applyFont="1" applyFill="1" applyBorder="1" applyAlignment="1">
      <alignment horizontal="center" wrapText="1"/>
    </xf>
  </cellXfs>
  <cellStyles count="4">
    <cellStyle name="Normal 3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I13" sqref="I13"/>
    </sheetView>
  </sheetViews>
  <sheetFormatPr defaultRowHeight="15"/>
  <cols>
    <col min="1" max="1" width="33.28515625" style="3" customWidth="1"/>
    <col min="2" max="2" width="21.42578125" style="3" hidden="1" customWidth="1"/>
    <col min="3" max="3" width="21.42578125" style="3" customWidth="1"/>
    <col min="4" max="4" width="22" style="3" customWidth="1"/>
    <col min="5" max="5" width="36.140625" style="3" customWidth="1"/>
    <col min="6" max="6" width="22.28515625" style="3" customWidth="1"/>
    <col min="7" max="7" width="20.42578125" style="3" customWidth="1"/>
    <col min="8" max="8" width="17.28515625" style="2" customWidth="1"/>
    <col min="9" max="9" width="14.140625" style="2" customWidth="1"/>
    <col min="10" max="10" width="11.85546875" style="3" bestFit="1" customWidth="1"/>
    <col min="11" max="16384" width="9.140625" style="3"/>
  </cols>
  <sheetData>
    <row r="1" spans="1:10">
      <c r="A1" s="72" t="s">
        <v>0</v>
      </c>
      <c r="B1" s="1"/>
      <c r="C1" s="74" t="s">
        <v>1</v>
      </c>
      <c r="D1" s="75"/>
      <c r="E1" s="76"/>
      <c r="F1" s="80" t="s">
        <v>2</v>
      </c>
      <c r="G1" s="81"/>
    </row>
    <row r="2" spans="1:10">
      <c r="A2" s="73"/>
      <c r="B2" s="4"/>
      <c r="C2" s="77"/>
      <c r="D2" s="78"/>
      <c r="E2" s="79"/>
      <c r="F2" s="82"/>
      <c r="G2" s="83"/>
    </row>
    <row r="3" spans="1:10">
      <c r="A3" s="73"/>
      <c r="B3" s="4"/>
      <c r="C3" s="77"/>
      <c r="D3" s="78"/>
      <c r="E3" s="79"/>
      <c r="F3" s="82"/>
      <c r="G3" s="83"/>
    </row>
    <row r="4" spans="1:10" ht="27" customHeight="1">
      <c r="A4" s="73"/>
      <c r="B4" s="4"/>
      <c r="C4" s="77"/>
      <c r="D4" s="78"/>
      <c r="E4" s="79"/>
      <c r="F4" s="82"/>
      <c r="G4" s="83"/>
    </row>
    <row r="5" spans="1:10">
      <c r="A5" s="5" t="s">
        <v>3</v>
      </c>
      <c r="B5" s="6"/>
      <c r="C5" s="84" t="s">
        <v>4</v>
      </c>
      <c r="D5" s="85"/>
      <c r="E5" s="86"/>
      <c r="F5" s="90"/>
      <c r="G5" s="91"/>
    </row>
    <row r="6" spans="1:10">
      <c r="A6" s="7" t="s">
        <v>5</v>
      </c>
      <c r="B6" s="7"/>
      <c r="C6" s="87"/>
      <c r="D6" s="88"/>
      <c r="E6" s="89"/>
      <c r="F6" s="92"/>
      <c r="G6" s="93"/>
    </row>
    <row r="7" spans="1:10" ht="47.25" customHeight="1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8</v>
      </c>
      <c r="G7" s="8" t="s">
        <v>9</v>
      </c>
    </row>
    <row r="8" spans="1:10" ht="17.25" customHeight="1">
      <c r="A8" s="9" t="s">
        <v>11</v>
      </c>
      <c r="B8" s="10">
        <f>B9+B10+B20+B21+B25+B26</f>
        <v>846942400.84000003</v>
      </c>
      <c r="C8" s="10">
        <f>C9+C10+C20+C21+C25+C26</f>
        <v>397835616.46000004</v>
      </c>
      <c r="D8" s="10">
        <f>D9+D10+D20+D21+D25+D26</f>
        <v>516884186.72000009</v>
      </c>
      <c r="E8" s="9" t="s">
        <v>12</v>
      </c>
      <c r="F8" s="10">
        <f>F9+F10+F14</f>
        <v>389353444.17999995</v>
      </c>
      <c r="G8" s="10">
        <f>G9+G10+G14</f>
        <v>494655766.82000005</v>
      </c>
      <c r="H8" s="11"/>
      <c r="I8" s="11"/>
      <c r="J8" s="12"/>
    </row>
    <row r="9" spans="1:10" ht="27" customHeight="1">
      <c r="A9" s="9" t="s">
        <v>13</v>
      </c>
      <c r="B9" s="13">
        <v>121023.67999999999</v>
      </c>
      <c r="C9" s="13">
        <v>110460.16</v>
      </c>
      <c r="D9" s="13">
        <v>116189.54</v>
      </c>
      <c r="E9" s="9" t="s">
        <v>14</v>
      </c>
      <c r="F9" s="13">
        <v>466810097.20999998</v>
      </c>
      <c r="G9" s="13">
        <v>592641022.32000005</v>
      </c>
      <c r="H9" s="11"/>
      <c r="I9" s="11"/>
    </row>
    <row r="10" spans="1:10" ht="16.5" customHeight="1">
      <c r="A10" s="9" t="s">
        <v>15</v>
      </c>
      <c r="B10" s="13">
        <f>B11+B18+B19</f>
        <v>595125012.26000011</v>
      </c>
      <c r="C10" s="13">
        <f>C11+C18+C19</f>
        <v>394536942.85000002</v>
      </c>
      <c r="D10" s="13">
        <f>D11+D18+D19</f>
        <v>500721749.82000005</v>
      </c>
      <c r="E10" s="9" t="s">
        <v>16</v>
      </c>
      <c r="F10" s="13">
        <f>F11-F12</f>
        <v>-77456653.030000001</v>
      </c>
      <c r="G10" s="13">
        <f>G11-G12</f>
        <v>-97985255.5</v>
      </c>
      <c r="H10" s="11"/>
      <c r="I10" s="11"/>
    </row>
    <row r="11" spans="1:10" ht="16.5" customHeight="1">
      <c r="A11" s="9" t="s">
        <v>17</v>
      </c>
      <c r="B11" s="13">
        <f>B12+SUM(B14:B17)</f>
        <v>540326904.56000006</v>
      </c>
      <c r="C11" s="13">
        <f>C12+SUM(C14:C17)</f>
        <v>313116829.98000002</v>
      </c>
      <c r="D11" s="13">
        <f>D12+SUM(D14:D17)</f>
        <v>436990187.03000003</v>
      </c>
      <c r="E11" s="14" t="s">
        <v>18</v>
      </c>
      <c r="F11" s="15">
        <v>0</v>
      </c>
      <c r="G11" s="15">
        <v>0</v>
      </c>
      <c r="H11" s="11"/>
      <c r="I11" s="11"/>
    </row>
    <row r="12" spans="1:10" ht="16.5" customHeight="1">
      <c r="A12" s="14" t="s">
        <v>19</v>
      </c>
      <c r="B12" s="15">
        <v>412535391.24000001</v>
      </c>
      <c r="C12" s="15">
        <f>199960441.97-4013.26+235.44+1350-46290.84</f>
        <v>199911723.31</v>
      </c>
      <c r="D12" s="15">
        <f>286822051.87-60839.27</f>
        <v>286761212.60000002</v>
      </c>
      <c r="E12" s="14" t="s">
        <v>20</v>
      </c>
      <c r="F12" s="15">
        <v>77456653.030000001</v>
      </c>
      <c r="G12" s="15">
        <v>97985255.5</v>
      </c>
      <c r="H12" s="11"/>
      <c r="I12" s="11"/>
    </row>
    <row r="13" spans="1:10" ht="64.5" customHeight="1">
      <c r="A13" s="14" t="s">
        <v>21</v>
      </c>
      <c r="B13" s="15">
        <v>0</v>
      </c>
      <c r="C13" s="15">
        <f>1477064.49+1350-46290.84</f>
        <v>1432123.65</v>
      </c>
      <c r="D13" s="16">
        <f>209553.25-60839.27</f>
        <v>148713.98000000001</v>
      </c>
      <c r="E13" s="9" t="s">
        <v>22</v>
      </c>
      <c r="F13" s="13">
        <v>0</v>
      </c>
      <c r="G13" s="13">
        <v>0</v>
      </c>
      <c r="H13" s="11"/>
      <c r="I13" s="11"/>
    </row>
    <row r="14" spans="1:10" ht="30">
      <c r="A14" s="14" t="s">
        <v>23</v>
      </c>
      <c r="B14" s="15">
        <v>125896306.36</v>
      </c>
      <c r="C14" s="15">
        <f>49974631.94+61792458.13</f>
        <v>111767090.06999999</v>
      </c>
      <c r="D14" s="15">
        <f>70006718.53+74885353.78</f>
        <v>144892072.31</v>
      </c>
      <c r="E14" s="9" t="s">
        <v>24</v>
      </c>
      <c r="F14" s="13">
        <v>0</v>
      </c>
      <c r="G14" s="13">
        <v>0</v>
      </c>
      <c r="H14" s="11"/>
      <c r="I14" s="11"/>
    </row>
    <row r="15" spans="1:10">
      <c r="A15" s="14" t="s">
        <v>25</v>
      </c>
      <c r="B15" s="15">
        <v>1250298.51</v>
      </c>
      <c r="C15" s="15">
        <f>41787.28+783972.75</f>
        <v>825760.03</v>
      </c>
      <c r="D15" s="15">
        <f>2059613.48+15029.99+1506134.02</f>
        <v>3580777.49</v>
      </c>
      <c r="E15" s="9" t="s">
        <v>26</v>
      </c>
      <c r="F15" s="17">
        <v>0</v>
      </c>
      <c r="G15" s="17">
        <v>0</v>
      </c>
      <c r="H15" s="11"/>
      <c r="I15" s="11"/>
    </row>
    <row r="16" spans="1:10">
      <c r="A16" s="14" t="s">
        <v>27</v>
      </c>
      <c r="B16" s="15">
        <v>0</v>
      </c>
      <c r="C16" s="15">
        <v>0</v>
      </c>
      <c r="D16" s="15">
        <v>153582.82</v>
      </c>
      <c r="E16" s="9" t="s">
        <v>28</v>
      </c>
      <c r="F16" s="17">
        <v>0</v>
      </c>
      <c r="G16" s="17">
        <v>0</v>
      </c>
      <c r="H16" s="11"/>
      <c r="I16" s="11"/>
    </row>
    <row r="17" spans="1:9" ht="33" customHeight="1">
      <c r="A17" s="14" t="s">
        <v>29</v>
      </c>
      <c r="B17" s="15">
        <v>644908.44999999995</v>
      </c>
      <c r="C17" s="15">
        <v>612256.56999999995</v>
      </c>
      <c r="D17" s="15">
        <f>1602541.81</f>
        <v>1602541.81</v>
      </c>
      <c r="E17" s="9" t="s">
        <v>30</v>
      </c>
      <c r="F17" s="18">
        <f>F18+F19+F30+F31</f>
        <v>23487525.600000001</v>
      </c>
      <c r="G17" s="18">
        <f>G18+G19+G30+G31</f>
        <v>37746456.259999998</v>
      </c>
      <c r="H17" s="11"/>
      <c r="I17" s="11"/>
    </row>
    <row r="18" spans="1:9" ht="29.25">
      <c r="A18" s="9" t="s">
        <v>31</v>
      </c>
      <c r="B18" s="13">
        <v>54798107.700000003</v>
      </c>
      <c r="C18" s="13">
        <f>84132779.2-2712666.33</f>
        <v>81420112.870000005</v>
      </c>
      <c r="D18" s="13">
        <f>65863410.92-2096534.13-35314</f>
        <v>63731562.789999999</v>
      </c>
      <c r="E18" s="14" t="s">
        <v>32</v>
      </c>
      <c r="F18" s="13">
        <v>9980.25</v>
      </c>
      <c r="G18" s="19">
        <v>9478.2999999999993</v>
      </c>
      <c r="H18" s="11"/>
      <c r="I18" s="11"/>
    </row>
    <row r="19" spans="1:9" ht="32.25" customHeight="1">
      <c r="A19" s="9" t="s">
        <v>33</v>
      </c>
      <c r="B19" s="17"/>
      <c r="C19" s="17">
        <v>0</v>
      </c>
      <c r="D19" s="17">
        <v>0</v>
      </c>
      <c r="E19" s="9" t="s">
        <v>34</v>
      </c>
      <c r="F19" s="20">
        <f>SUM(F20:F27)</f>
        <v>15690479.09</v>
      </c>
      <c r="G19" s="20">
        <f>SUM(G20:G27)</f>
        <v>14700286.199999999</v>
      </c>
      <c r="H19" s="11"/>
      <c r="I19" s="11"/>
    </row>
    <row r="20" spans="1:9" ht="17.25" customHeight="1">
      <c r="A20" s="9" t="s">
        <v>35</v>
      </c>
      <c r="B20" s="13">
        <v>2829694.49</v>
      </c>
      <c r="C20" s="13">
        <v>3188213.45</v>
      </c>
      <c r="D20" s="13">
        <f>16046247.36</f>
        <v>16046247.359999999</v>
      </c>
      <c r="E20" s="14" t="s">
        <v>36</v>
      </c>
      <c r="F20" s="15">
        <f>331153.47-9980.25</f>
        <v>321173.21999999997</v>
      </c>
      <c r="G20" s="15">
        <f>391127.21-9478.3</f>
        <v>381648.91000000003</v>
      </c>
      <c r="H20" s="11"/>
      <c r="I20" s="11"/>
    </row>
    <row r="21" spans="1:9" ht="29.25" customHeight="1">
      <c r="A21" s="9" t="s">
        <v>37</v>
      </c>
      <c r="B21" s="13">
        <f>SUM(B22:B24)</f>
        <v>0</v>
      </c>
      <c r="C21" s="13">
        <f>SUM(C22:C24)</f>
        <v>0</v>
      </c>
      <c r="D21" s="13">
        <f>SUM(D22:D24)</f>
        <v>0</v>
      </c>
      <c r="E21" s="14" t="s">
        <v>38</v>
      </c>
      <c r="F21" s="15">
        <v>97074.82</v>
      </c>
      <c r="G21" s="15">
        <v>87936.82</v>
      </c>
      <c r="H21" s="11"/>
      <c r="I21" s="11"/>
    </row>
    <row r="22" spans="1:9" ht="30">
      <c r="A22" s="14" t="s">
        <v>39</v>
      </c>
      <c r="B22" s="15"/>
      <c r="C22" s="15">
        <v>0</v>
      </c>
      <c r="D22" s="15">
        <v>0</v>
      </c>
      <c r="E22" s="14" t="s">
        <v>40</v>
      </c>
      <c r="F22" s="15">
        <v>484202.66</v>
      </c>
      <c r="G22" s="15">
        <v>517318.78</v>
      </c>
      <c r="H22" s="11"/>
      <c r="I22" s="11"/>
    </row>
    <row r="23" spans="1:9" ht="14.25" customHeight="1">
      <c r="A23" s="14" t="s">
        <v>41</v>
      </c>
      <c r="B23" s="21"/>
      <c r="C23" s="21">
        <v>0</v>
      </c>
      <c r="D23" s="21">
        <v>0</v>
      </c>
      <c r="E23" s="14" t="s">
        <v>42</v>
      </c>
      <c r="F23" s="15">
        <v>899363.63</v>
      </c>
      <c r="G23" s="15">
        <v>963438.72</v>
      </c>
      <c r="H23" s="11"/>
      <c r="I23" s="11"/>
    </row>
    <row r="24" spans="1:9" ht="30.75" customHeight="1">
      <c r="A24" s="14" t="s">
        <v>43</v>
      </c>
      <c r="B24" s="21"/>
      <c r="C24" s="21">
        <v>0</v>
      </c>
      <c r="D24" s="21">
        <v>0</v>
      </c>
      <c r="E24" s="14" t="s">
        <v>44</v>
      </c>
      <c r="F24" s="15">
        <f>985711.28+751779.64+4115533.63+51838+331099.6</f>
        <v>6235962.1499999994</v>
      </c>
      <c r="G24" s="15">
        <v>6816099.5899999999</v>
      </c>
      <c r="H24" s="11"/>
      <c r="I24" s="11"/>
    </row>
    <row r="25" spans="1:9" ht="33" customHeight="1">
      <c r="A25" s="9" t="s">
        <v>45</v>
      </c>
      <c r="B25" s="13">
        <v>248866670.41</v>
      </c>
      <c r="C25" s="13">
        <v>0</v>
      </c>
      <c r="D25" s="13">
        <v>0</v>
      </c>
      <c r="E25" s="14" t="s">
        <v>46</v>
      </c>
      <c r="F25" s="22">
        <v>7257433.1600000001</v>
      </c>
      <c r="G25" s="22">
        <v>5292345.01</v>
      </c>
      <c r="H25" s="11"/>
      <c r="I25" s="11"/>
    </row>
    <row r="26" spans="1:9" ht="47.25" customHeight="1">
      <c r="A26" s="9" t="s">
        <v>47</v>
      </c>
      <c r="B26" s="17">
        <v>0</v>
      </c>
      <c r="C26" s="17">
        <v>0</v>
      </c>
      <c r="D26" s="17"/>
      <c r="E26" s="14" t="s">
        <v>48</v>
      </c>
      <c r="F26" s="15">
        <v>395269.45</v>
      </c>
      <c r="G26" s="15">
        <v>641498.37</v>
      </c>
      <c r="H26" s="11"/>
      <c r="I26" s="11"/>
    </row>
    <row r="27" spans="1:9">
      <c r="A27" s="9" t="s">
        <v>49</v>
      </c>
      <c r="B27" s="13">
        <f>B28+B33+B39+B47</f>
        <v>16458611.590000002</v>
      </c>
      <c r="C27" s="13">
        <f>C28+C33+C39+C47</f>
        <v>15005353.32</v>
      </c>
      <c r="D27" s="13">
        <f>D28+D33+D39+D47</f>
        <v>15518036.359999999</v>
      </c>
      <c r="E27" s="14" t="s">
        <v>50</v>
      </c>
      <c r="F27" s="15">
        <f>F28+F29</f>
        <v>0</v>
      </c>
      <c r="G27" s="15">
        <f>G28+G29</f>
        <v>0</v>
      </c>
      <c r="H27" s="11"/>
      <c r="I27" s="11"/>
    </row>
    <row r="28" spans="1:9" ht="30">
      <c r="A28" s="9" t="s">
        <v>51</v>
      </c>
      <c r="B28" s="13">
        <f>SUM(B29:B32)</f>
        <v>0</v>
      </c>
      <c r="C28" s="13">
        <f>SUM(C29:C32)</f>
        <v>0</v>
      </c>
      <c r="D28" s="13">
        <f>SUM(D29:D32)</f>
        <v>0</v>
      </c>
      <c r="E28" s="14" t="s">
        <v>52</v>
      </c>
      <c r="F28" s="15">
        <v>0</v>
      </c>
      <c r="G28" s="15">
        <v>0</v>
      </c>
      <c r="H28" s="11"/>
      <c r="I28" s="11"/>
    </row>
    <row r="29" spans="1:9">
      <c r="A29" s="14" t="s">
        <v>53</v>
      </c>
      <c r="B29" s="15"/>
      <c r="C29" s="15">
        <v>0</v>
      </c>
      <c r="D29" s="15">
        <v>0</v>
      </c>
      <c r="E29" s="14" t="s">
        <v>54</v>
      </c>
      <c r="F29" s="15">
        <v>0</v>
      </c>
      <c r="G29" s="15">
        <v>0</v>
      </c>
      <c r="H29" s="11"/>
      <c r="I29" s="11"/>
    </row>
    <row r="30" spans="1:9">
      <c r="A30" s="14" t="s">
        <v>55</v>
      </c>
      <c r="B30" s="21"/>
      <c r="C30" s="21">
        <v>0</v>
      </c>
      <c r="D30" s="21">
        <v>0</v>
      </c>
      <c r="E30" s="9" t="s">
        <v>56</v>
      </c>
      <c r="F30" s="10">
        <v>4612874</v>
      </c>
      <c r="G30" s="10">
        <v>19788706.739999998</v>
      </c>
      <c r="H30" s="11"/>
      <c r="I30" s="11"/>
    </row>
    <row r="31" spans="1:9">
      <c r="A31" s="14" t="s">
        <v>57</v>
      </c>
      <c r="B31" s="21"/>
      <c r="C31" s="21">
        <v>0</v>
      </c>
      <c r="D31" s="21">
        <v>0</v>
      </c>
      <c r="E31" s="9" t="s">
        <v>58</v>
      </c>
      <c r="F31" s="13">
        <f>F32+F33</f>
        <v>3174192.26</v>
      </c>
      <c r="G31" s="13">
        <f>G32+G33</f>
        <v>3247985.02</v>
      </c>
      <c r="H31" s="11"/>
      <c r="I31" s="11"/>
    </row>
    <row r="32" spans="1:9" ht="30">
      <c r="A32" s="14" t="s">
        <v>59</v>
      </c>
      <c r="B32" s="15"/>
      <c r="C32" s="15">
        <v>0</v>
      </c>
      <c r="D32" s="15">
        <v>0</v>
      </c>
      <c r="E32" s="14" t="s">
        <v>60</v>
      </c>
      <c r="F32" s="15">
        <v>3174192.26</v>
      </c>
      <c r="G32" s="15">
        <v>3247985.02</v>
      </c>
      <c r="H32" s="11"/>
      <c r="I32" s="11"/>
    </row>
    <row r="33" spans="1:9" ht="30.75" customHeight="1">
      <c r="A33" s="9" t="s">
        <v>61</v>
      </c>
      <c r="B33" s="13">
        <f>SUM(B34:B38)</f>
        <v>7107799.4300000006</v>
      </c>
      <c r="C33" s="13">
        <f>SUM(C34:C38)</f>
        <v>7315097.8200000003</v>
      </c>
      <c r="D33" s="13">
        <f>SUM(D34:D38)</f>
        <v>9538446.2799999993</v>
      </c>
      <c r="E33" s="14" t="s">
        <v>62</v>
      </c>
      <c r="F33" s="15">
        <v>0</v>
      </c>
      <c r="G33" s="15">
        <v>0</v>
      </c>
      <c r="H33" s="11"/>
      <c r="I33" s="11"/>
    </row>
    <row r="34" spans="1:9">
      <c r="A34" s="14" t="s">
        <v>63</v>
      </c>
      <c r="B34" s="15">
        <v>69349.679999999993</v>
      </c>
      <c r="C34" s="15">
        <v>35113.919999999998</v>
      </c>
      <c r="D34" s="15">
        <v>45870.64</v>
      </c>
      <c r="E34" s="14"/>
      <c r="F34" s="13"/>
      <c r="G34" s="13"/>
      <c r="H34" s="11"/>
      <c r="I34" s="11"/>
    </row>
    <row r="35" spans="1:9">
      <c r="A35" s="14" t="s">
        <v>64</v>
      </c>
      <c r="B35" s="15">
        <v>4280.6499999999996</v>
      </c>
      <c r="C35" s="15">
        <v>5348.45</v>
      </c>
      <c r="D35" s="15">
        <v>4161.88</v>
      </c>
      <c r="E35" s="14"/>
      <c r="F35" s="13"/>
      <c r="G35" s="13"/>
      <c r="H35" s="11"/>
      <c r="I35" s="11"/>
    </row>
    <row r="36" spans="1:9" ht="30">
      <c r="A36" s="14" t="s">
        <v>65</v>
      </c>
      <c r="B36" s="15">
        <v>129.99</v>
      </c>
      <c r="C36" s="15">
        <v>129.99</v>
      </c>
      <c r="D36" s="15">
        <v>129.99</v>
      </c>
      <c r="E36" s="14"/>
      <c r="F36" s="13"/>
      <c r="G36" s="13"/>
      <c r="H36" s="11"/>
      <c r="I36" s="11"/>
    </row>
    <row r="37" spans="1:9" ht="23.25" customHeight="1">
      <c r="A37" s="14" t="s">
        <v>66</v>
      </c>
      <c r="B37" s="15">
        <v>7034039.1100000003</v>
      </c>
      <c r="C37" s="15">
        <v>7274505.46</v>
      </c>
      <c r="D37" s="15">
        <v>9488283.7699999996</v>
      </c>
      <c r="E37" s="9"/>
      <c r="F37" s="13"/>
      <c r="G37" s="13"/>
      <c r="H37" s="11"/>
      <c r="I37" s="11"/>
    </row>
    <row r="38" spans="1:9" ht="45">
      <c r="A38" s="14" t="s">
        <v>67</v>
      </c>
      <c r="B38" s="15"/>
      <c r="C38" s="15">
        <v>0</v>
      </c>
      <c r="D38" s="15">
        <v>0</v>
      </c>
      <c r="E38" s="14"/>
      <c r="F38" s="22"/>
      <c r="G38" s="22"/>
      <c r="H38" s="11"/>
      <c r="I38" s="11"/>
    </row>
    <row r="39" spans="1:9" ht="28.5" customHeight="1">
      <c r="A39" s="9" t="s">
        <v>68</v>
      </c>
      <c r="B39" s="13">
        <f>SUM(B40:B46)</f>
        <v>9344358.7599999998</v>
      </c>
      <c r="C39" s="13">
        <f>SUM(C40:C46)</f>
        <v>7673496.96</v>
      </c>
      <c r="D39" s="13">
        <f>SUM(D40:D46)</f>
        <v>5960865.7599999998</v>
      </c>
      <c r="E39" s="14"/>
      <c r="F39" s="23"/>
      <c r="G39" s="23"/>
      <c r="H39" s="11"/>
      <c r="I39" s="11"/>
    </row>
    <row r="40" spans="1:9" ht="18.75" customHeight="1">
      <c r="A40" s="14" t="s">
        <v>69</v>
      </c>
      <c r="B40" s="15"/>
      <c r="C40" s="15">
        <v>0</v>
      </c>
      <c r="D40" s="15">
        <v>0</v>
      </c>
      <c r="E40" s="14"/>
      <c r="F40" s="23"/>
      <c r="G40" s="23"/>
      <c r="H40" s="11"/>
      <c r="I40" s="11"/>
    </row>
    <row r="41" spans="1:9" ht="31.5" customHeight="1">
      <c r="A41" s="14" t="s">
        <v>70</v>
      </c>
      <c r="B41" s="15">
        <v>823593.36</v>
      </c>
      <c r="C41" s="15">
        <v>415202.74</v>
      </c>
      <c r="D41" s="15">
        <v>668391.49</v>
      </c>
      <c r="E41" s="14"/>
      <c r="F41" s="23"/>
      <c r="G41" s="23"/>
      <c r="H41" s="11"/>
      <c r="I41" s="11"/>
    </row>
    <row r="42" spans="1:9" ht="30">
      <c r="A42" s="14" t="s">
        <v>71</v>
      </c>
      <c r="B42" s="15"/>
      <c r="C42" s="15">
        <v>0</v>
      </c>
      <c r="D42" s="15">
        <v>0</v>
      </c>
      <c r="E42" s="14"/>
      <c r="F42" s="23"/>
      <c r="G42" s="23"/>
      <c r="H42" s="11"/>
      <c r="I42" s="11"/>
    </row>
    <row r="43" spans="1:9" ht="18.75" customHeight="1">
      <c r="A43" s="14" t="s">
        <v>72</v>
      </c>
      <c r="B43" s="15">
        <v>8520765.4000000004</v>
      </c>
      <c r="C43" s="15">
        <v>7258294.2199999997</v>
      </c>
      <c r="D43" s="15">
        <v>5292474.2699999996</v>
      </c>
      <c r="E43" s="14"/>
      <c r="F43" s="23"/>
      <c r="G43" s="23"/>
      <c r="H43" s="11"/>
      <c r="I43" s="11"/>
    </row>
    <row r="44" spans="1:9" ht="16.5" customHeight="1">
      <c r="A44" s="14" t="s">
        <v>73</v>
      </c>
      <c r="B44" s="21"/>
      <c r="C44" s="21">
        <v>0</v>
      </c>
      <c r="D44" s="15">
        <v>0</v>
      </c>
      <c r="E44" s="14"/>
      <c r="F44" s="23"/>
      <c r="G44" s="23"/>
      <c r="H44" s="11"/>
      <c r="I44" s="11"/>
    </row>
    <row r="45" spans="1:9" ht="18.75" customHeight="1">
      <c r="A45" s="14" t="s">
        <v>74</v>
      </c>
      <c r="B45" s="21"/>
      <c r="C45" s="21">
        <v>0</v>
      </c>
      <c r="D45" s="21">
        <v>0</v>
      </c>
      <c r="E45" s="14"/>
      <c r="F45" s="23"/>
      <c r="G45" s="23"/>
      <c r="H45" s="11"/>
      <c r="I45" s="11"/>
    </row>
    <row r="46" spans="1:9" ht="27" customHeight="1">
      <c r="A46" s="14" t="s">
        <v>75</v>
      </c>
      <c r="B46" s="21"/>
      <c r="C46" s="21">
        <v>0</v>
      </c>
      <c r="D46" s="21">
        <v>0</v>
      </c>
      <c r="E46" s="14"/>
      <c r="F46" s="23"/>
      <c r="G46" s="23"/>
      <c r="H46" s="11"/>
      <c r="I46" s="11"/>
    </row>
    <row r="47" spans="1:9" ht="18.75" customHeight="1">
      <c r="A47" s="9" t="s">
        <v>76</v>
      </c>
      <c r="B47" s="13">
        <v>6453.4</v>
      </c>
      <c r="C47" s="13">
        <v>16758.54</v>
      </c>
      <c r="D47" s="13">
        <v>18724.32</v>
      </c>
      <c r="E47" s="14"/>
      <c r="F47" s="23"/>
      <c r="G47" s="23"/>
      <c r="H47" s="11"/>
      <c r="I47" s="11"/>
    </row>
    <row r="48" spans="1:9" ht="17.25" customHeight="1">
      <c r="A48" s="9" t="s">
        <v>77</v>
      </c>
      <c r="B48" s="24">
        <f>B8+B27</f>
        <v>863401012.43000007</v>
      </c>
      <c r="C48" s="24">
        <f>C8+C27</f>
        <v>412840969.78000003</v>
      </c>
      <c r="D48" s="24">
        <f>D8+D27</f>
        <v>532402223.0800001</v>
      </c>
      <c r="E48" s="9" t="s">
        <v>78</v>
      </c>
      <c r="F48" s="24">
        <f>F8+F15+F16+F17</f>
        <v>412840969.77999997</v>
      </c>
      <c r="G48" s="24">
        <f>G8+G15+G16+G17</f>
        <v>532402223.08000004</v>
      </c>
      <c r="H48" s="11">
        <f>D48-G48</f>
        <v>0</v>
      </c>
      <c r="I48" s="11"/>
    </row>
    <row r="49" spans="1:9">
      <c r="A49" s="94">
        <f>D48-G48</f>
        <v>0</v>
      </c>
      <c r="B49" s="95"/>
      <c r="C49" s="95"/>
      <c r="D49" s="95"/>
      <c r="E49" s="95"/>
      <c r="F49" s="95"/>
      <c r="G49" s="95"/>
      <c r="H49" s="3"/>
      <c r="I49" s="3"/>
    </row>
    <row r="50" spans="1:9">
      <c r="A50" s="25"/>
      <c r="B50" s="26">
        <f>B25+B12</f>
        <v>661402061.64999998</v>
      </c>
      <c r="C50" s="26"/>
      <c r="D50" s="25"/>
      <c r="E50" s="25"/>
      <c r="F50" s="26"/>
      <c r="G50" s="26"/>
      <c r="H50" s="3"/>
      <c r="I50" s="3"/>
    </row>
    <row r="51" spans="1:9">
      <c r="A51" s="25"/>
      <c r="B51" s="25"/>
      <c r="C51" s="25"/>
      <c r="D51" s="25"/>
      <c r="E51" s="25"/>
      <c r="F51" s="26"/>
      <c r="G51" s="25"/>
      <c r="H51" s="3"/>
      <c r="I51" s="3"/>
    </row>
    <row r="52" spans="1:9">
      <c r="A52" s="25"/>
      <c r="B52" s="25"/>
      <c r="C52" s="25"/>
      <c r="D52" s="25"/>
      <c r="E52" s="25"/>
      <c r="F52" s="25"/>
      <c r="G52" s="25"/>
      <c r="H52" s="3"/>
      <c r="I52" s="3"/>
    </row>
    <row r="53" spans="1:9">
      <c r="A53" s="25"/>
      <c r="B53" s="25"/>
      <c r="C53" s="25"/>
      <c r="D53" s="68" t="s">
        <v>79</v>
      </c>
      <c r="E53" s="69"/>
      <c r="F53" s="25"/>
      <c r="G53" s="25"/>
      <c r="H53" s="3"/>
      <c r="I53" s="3"/>
    </row>
    <row r="54" spans="1:9" ht="30">
      <c r="A54" s="27" t="s">
        <v>80</v>
      </c>
      <c r="B54" s="27"/>
      <c r="C54" s="27"/>
      <c r="D54" s="70" t="s">
        <v>81</v>
      </c>
      <c r="E54" s="71"/>
      <c r="F54" s="27"/>
      <c r="G54" s="27" t="s">
        <v>82</v>
      </c>
      <c r="H54" s="3"/>
      <c r="I54" s="3"/>
    </row>
    <row r="55" spans="1:9">
      <c r="A55" s="27" t="s">
        <v>83</v>
      </c>
      <c r="F55" s="27"/>
      <c r="G55" s="27" t="s">
        <v>84</v>
      </c>
      <c r="H55" s="3"/>
      <c r="I55" s="3"/>
    </row>
    <row r="56" spans="1:9">
      <c r="A56" s="27"/>
      <c r="B56" s="27"/>
      <c r="C56" s="27"/>
      <c r="D56" s="27"/>
      <c r="F56" s="27"/>
      <c r="H56" s="3"/>
      <c r="I56" s="3"/>
    </row>
    <row r="57" spans="1:9">
      <c r="A57" s="27"/>
      <c r="B57" s="27"/>
      <c r="C57" s="27"/>
      <c r="D57" s="27"/>
      <c r="F57" s="27"/>
      <c r="H57" s="3"/>
      <c r="I57" s="3"/>
    </row>
    <row r="58" spans="1:9">
      <c r="A58" s="27"/>
      <c r="B58" s="27"/>
      <c r="C58" s="27"/>
      <c r="D58" s="27"/>
      <c r="F58" s="27"/>
      <c r="H58" s="3"/>
      <c r="I58" s="3"/>
    </row>
  </sheetData>
  <mergeCells count="8">
    <mergeCell ref="D53:E53"/>
    <mergeCell ref="D54:E54"/>
    <mergeCell ref="A1:A4"/>
    <mergeCell ref="C1:E4"/>
    <mergeCell ref="F1:G4"/>
    <mergeCell ref="C5:E6"/>
    <mergeCell ref="F5:G6"/>
    <mergeCell ref="A49:G49"/>
  </mergeCells>
  <pageMargins left="0.25" right="0.25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workbookViewId="0">
      <selection activeCell="J15" sqref="J15"/>
    </sheetView>
  </sheetViews>
  <sheetFormatPr defaultRowHeight="15"/>
  <cols>
    <col min="1" max="1" width="31.28515625" style="3" customWidth="1"/>
    <col min="2" max="3" width="29.28515625" style="3" customWidth="1"/>
    <col min="4" max="4" width="29.7109375" style="3" hidden="1" customWidth="1"/>
    <col min="5" max="5" width="26.42578125" style="3" customWidth="1"/>
    <col min="6" max="6" width="0.28515625" style="2" customWidth="1"/>
    <col min="7" max="7" width="9.140625" style="28"/>
    <col min="8" max="8" width="18.140625" style="3" customWidth="1"/>
    <col min="9" max="10" width="14.42578125" style="3" customWidth="1"/>
    <col min="11" max="16384" width="9.140625" style="3"/>
  </cols>
  <sheetData>
    <row r="1" spans="1:10" ht="29.25" customHeight="1">
      <c r="A1" s="115" t="s">
        <v>0</v>
      </c>
      <c r="B1" s="117" t="s">
        <v>85</v>
      </c>
      <c r="C1" s="118"/>
      <c r="D1" s="119"/>
      <c r="E1" s="115" t="s">
        <v>86</v>
      </c>
    </row>
    <row r="2" spans="1:10">
      <c r="A2" s="116"/>
      <c r="B2" s="120"/>
      <c r="C2" s="121"/>
      <c r="D2" s="122"/>
      <c r="E2" s="116"/>
    </row>
    <row r="3" spans="1:10" ht="21" customHeight="1">
      <c r="A3" s="116"/>
      <c r="B3" s="120" t="s">
        <v>87</v>
      </c>
      <c r="C3" s="121"/>
      <c r="D3" s="122"/>
      <c r="E3" s="116"/>
    </row>
    <row r="4" spans="1:10" ht="15.75">
      <c r="A4" s="29"/>
      <c r="B4" s="120" t="s">
        <v>88</v>
      </c>
      <c r="C4" s="121"/>
      <c r="D4" s="122"/>
      <c r="E4" s="116"/>
    </row>
    <row r="5" spans="1:10">
      <c r="A5" s="30" t="s">
        <v>3</v>
      </c>
      <c r="B5" s="105"/>
      <c r="C5" s="106"/>
      <c r="D5" s="107"/>
      <c r="E5" s="111"/>
    </row>
    <row r="6" spans="1:10">
      <c r="A6" s="31" t="s">
        <v>89</v>
      </c>
      <c r="B6" s="108"/>
      <c r="C6" s="109"/>
      <c r="D6" s="110"/>
      <c r="E6" s="112"/>
    </row>
    <row r="7" spans="1:10" ht="33.75" customHeight="1">
      <c r="A7" s="113"/>
      <c r="B7" s="114"/>
      <c r="C7" s="32" t="s">
        <v>90</v>
      </c>
      <c r="D7" s="32" t="s">
        <v>91</v>
      </c>
      <c r="E7" s="32" t="s">
        <v>92</v>
      </c>
    </row>
    <row r="8" spans="1:10">
      <c r="A8" s="96" t="s">
        <v>93</v>
      </c>
      <c r="B8" s="97"/>
      <c r="C8" s="13">
        <f>SUM(C9:C14)</f>
        <v>28049564.879999999</v>
      </c>
      <c r="D8" s="13">
        <f>SUM(D9:D14)</f>
        <v>0</v>
      </c>
      <c r="E8" s="13">
        <f>SUM(E9:E14)</f>
        <v>27792591.130000003</v>
      </c>
      <c r="F8" s="33"/>
      <c r="G8" s="34"/>
      <c r="H8" s="35"/>
      <c r="I8" s="35"/>
      <c r="J8" s="35"/>
    </row>
    <row r="9" spans="1:10">
      <c r="A9" s="103" t="s">
        <v>94</v>
      </c>
      <c r="B9" s="104"/>
      <c r="C9" s="15">
        <v>9679970.8599999994</v>
      </c>
      <c r="D9" s="15"/>
      <c r="E9" s="15">
        <v>10001986.960000001</v>
      </c>
      <c r="F9" s="33"/>
      <c r="G9" s="34"/>
      <c r="H9" s="36"/>
      <c r="I9" s="36"/>
      <c r="J9" s="36"/>
    </row>
    <row r="10" spans="1:10" ht="33.75" customHeight="1">
      <c r="A10" s="103" t="s">
        <v>95</v>
      </c>
      <c r="B10" s="104"/>
      <c r="C10" s="15">
        <v>10305.14</v>
      </c>
      <c r="D10" s="15"/>
      <c r="E10" s="15">
        <v>1965.78</v>
      </c>
      <c r="F10" s="33" t="s">
        <v>96</v>
      </c>
      <c r="G10" s="34"/>
      <c r="H10" s="36"/>
      <c r="I10" s="36"/>
      <c r="J10" s="36"/>
    </row>
    <row r="11" spans="1:10">
      <c r="A11" s="103" t="s">
        <v>97</v>
      </c>
      <c r="B11" s="104"/>
      <c r="C11" s="21">
        <v>0</v>
      </c>
      <c r="D11" s="21"/>
      <c r="E11" s="21">
        <v>0</v>
      </c>
      <c r="F11" s="33"/>
      <c r="G11" s="34"/>
      <c r="H11" s="37"/>
      <c r="I11" s="37"/>
      <c r="J11" s="37"/>
    </row>
    <row r="12" spans="1:10">
      <c r="A12" s="103" t="s">
        <v>98</v>
      </c>
      <c r="B12" s="104"/>
      <c r="C12" s="15">
        <v>0</v>
      </c>
      <c r="D12" s="15"/>
      <c r="E12" s="15">
        <v>0</v>
      </c>
      <c r="F12" s="33"/>
      <c r="G12" s="34"/>
      <c r="H12" s="36"/>
      <c r="I12" s="36"/>
      <c r="J12" s="36"/>
    </row>
    <row r="13" spans="1:10">
      <c r="A13" s="103" t="s">
        <v>99</v>
      </c>
      <c r="B13" s="104"/>
      <c r="C13" s="15">
        <v>0</v>
      </c>
      <c r="D13" s="15"/>
      <c r="E13" s="15">
        <v>0</v>
      </c>
      <c r="F13" s="33"/>
      <c r="G13" s="34"/>
      <c r="H13" s="36"/>
      <c r="I13" s="36"/>
      <c r="J13" s="36"/>
    </row>
    <row r="14" spans="1:10">
      <c r="A14" s="103" t="s">
        <v>100</v>
      </c>
      <c r="B14" s="104"/>
      <c r="C14" s="15">
        <v>18359288.879999999</v>
      </c>
      <c r="D14" s="15"/>
      <c r="E14" s="15">
        <v>17788638.390000001</v>
      </c>
      <c r="F14" s="33"/>
      <c r="G14" s="34"/>
      <c r="H14" s="36"/>
      <c r="I14" s="36"/>
      <c r="J14" s="36"/>
    </row>
    <row r="15" spans="1:10">
      <c r="A15" s="96" t="s">
        <v>101</v>
      </c>
      <c r="B15" s="97"/>
      <c r="C15" s="13">
        <f>SUM(C16:C25)</f>
        <v>102585608.38</v>
      </c>
      <c r="D15" s="13">
        <f>SUM(D16:D25)</f>
        <v>0</v>
      </c>
      <c r="E15" s="13">
        <f>SUM(E16:E25)</f>
        <v>128206428.27000001</v>
      </c>
      <c r="F15" s="33"/>
      <c r="G15" s="34"/>
      <c r="H15" s="35"/>
      <c r="I15" s="35"/>
      <c r="J15" s="35"/>
    </row>
    <row r="16" spans="1:10">
      <c r="A16" s="103" t="s">
        <v>102</v>
      </c>
      <c r="B16" s="104"/>
      <c r="C16" s="15">
        <v>8776004.1799999997</v>
      </c>
      <c r="D16" s="15"/>
      <c r="E16" s="15">
        <v>8891088.1300000008</v>
      </c>
      <c r="F16" s="33"/>
      <c r="G16" s="34"/>
      <c r="H16" s="36"/>
      <c r="I16" s="36"/>
      <c r="J16" s="36"/>
    </row>
    <row r="17" spans="1:10">
      <c r="A17" s="103" t="s">
        <v>103</v>
      </c>
      <c r="B17" s="104"/>
      <c r="C17" s="15">
        <v>3866394.27</v>
      </c>
      <c r="D17" s="15"/>
      <c r="E17" s="15">
        <f>2577100.81-162.76</f>
        <v>2576938.0500000003</v>
      </c>
      <c r="F17" s="33"/>
      <c r="G17" s="34"/>
      <c r="H17" s="36"/>
      <c r="I17" s="36"/>
      <c r="J17" s="36"/>
    </row>
    <row r="18" spans="1:10">
      <c r="A18" s="103" t="s">
        <v>104</v>
      </c>
      <c r="B18" s="104"/>
      <c r="C18" s="15">
        <v>21934037.879999999</v>
      </c>
      <c r="D18" s="15"/>
      <c r="E18" s="15">
        <v>21731735.760000002</v>
      </c>
      <c r="F18" s="33"/>
      <c r="G18" s="34"/>
      <c r="H18" s="36"/>
      <c r="I18" s="36"/>
      <c r="J18" s="36"/>
    </row>
    <row r="19" spans="1:10">
      <c r="A19" s="103" t="s">
        <v>105</v>
      </c>
      <c r="B19" s="104"/>
      <c r="C19" s="15">
        <v>877925.85</v>
      </c>
      <c r="D19" s="15"/>
      <c r="E19" s="15">
        <v>1013947.94</v>
      </c>
      <c r="F19" s="33"/>
      <c r="G19" s="34"/>
      <c r="H19" s="36"/>
      <c r="I19" s="36"/>
      <c r="J19" s="36"/>
    </row>
    <row r="20" spans="1:10">
      <c r="A20" s="103" t="s">
        <v>106</v>
      </c>
      <c r="B20" s="104"/>
      <c r="C20" s="15">
        <v>18092496.23</v>
      </c>
      <c r="D20" s="15"/>
      <c r="E20" s="15">
        <v>18589776.149999999</v>
      </c>
      <c r="F20" s="33"/>
      <c r="G20" s="34"/>
      <c r="H20" s="36"/>
      <c r="I20" s="36"/>
      <c r="J20" s="36"/>
    </row>
    <row r="21" spans="1:10">
      <c r="A21" s="103" t="s">
        <v>107</v>
      </c>
      <c r="B21" s="104"/>
      <c r="C21" s="15">
        <v>3079999.71</v>
      </c>
      <c r="D21" s="15"/>
      <c r="E21" s="15">
        <v>3260696.61</v>
      </c>
      <c r="F21" s="33"/>
      <c r="G21" s="34"/>
      <c r="H21" s="36"/>
      <c r="I21" s="36"/>
      <c r="J21" s="36"/>
    </row>
    <row r="22" spans="1:10">
      <c r="A22" s="103" t="s">
        <v>108</v>
      </c>
      <c r="B22" s="104"/>
      <c r="C22" s="15">
        <v>106432.89</v>
      </c>
      <c r="D22" s="15"/>
      <c r="E22" s="15">
        <v>175547.53</v>
      </c>
      <c r="F22" s="33"/>
      <c r="G22" s="34"/>
      <c r="H22" s="36"/>
      <c r="I22" s="36"/>
      <c r="J22" s="36"/>
    </row>
    <row r="23" spans="1:10">
      <c r="A23" s="103" t="s">
        <v>109</v>
      </c>
      <c r="B23" s="104"/>
      <c r="C23" s="15">
        <v>0</v>
      </c>
      <c r="D23" s="15"/>
      <c r="E23" s="15">
        <v>0</v>
      </c>
      <c r="F23" s="33"/>
      <c r="G23" s="34"/>
      <c r="H23" s="36"/>
      <c r="I23" s="36"/>
      <c r="J23" s="36"/>
    </row>
    <row r="24" spans="1:10">
      <c r="A24" s="103" t="s">
        <v>110</v>
      </c>
      <c r="B24" s="104"/>
      <c r="C24" s="15">
        <f>910711.52+44941221.53</f>
        <v>45851933.050000004</v>
      </c>
      <c r="D24" s="15"/>
      <c r="E24" s="15">
        <f>71037303.59+928887.87</f>
        <v>71966191.460000008</v>
      </c>
      <c r="F24" s="33"/>
      <c r="G24" s="34"/>
      <c r="H24" s="36"/>
      <c r="I24" s="36"/>
      <c r="J24" s="36"/>
    </row>
    <row r="25" spans="1:10">
      <c r="A25" s="103" t="s">
        <v>111</v>
      </c>
      <c r="B25" s="104"/>
      <c r="C25" s="15">
        <v>384.32</v>
      </c>
      <c r="D25" s="15"/>
      <c r="E25" s="15">
        <v>506.64</v>
      </c>
      <c r="F25" s="33"/>
      <c r="G25" s="34"/>
      <c r="H25" s="36"/>
      <c r="I25" s="36"/>
      <c r="J25" s="36"/>
    </row>
    <row r="26" spans="1:10">
      <c r="A26" s="96" t="s">
        <v>112</v>
      </c>
      <c r="B26" s="97"/>
      <c r="C26" s="13">
        <f>C8-C15</f>
        <v>-74536043.5</v>
      </c>
      <c r="D26" s="13">
        <f>D8-D15</f>
        <v>0</v>
      </c>
      <c r="E26" s="13">
        <f>E8-E15</f>
        <v>-100413837.14000002</v>
      </c>
      <c r="F26" s="33"/>
      <c r="G26" s="34"/>
      <c r="H26" s="35"/>
      <c r="I26" s="35"/>
      <c r="J26" s="35"/>
    </row>
    <row r="27" spans="1:10">
      <c r="A27" s="96" t="s">
        <v>113</v>
      </c>
      <c r="B27" s="97"/>
      <c r="C27" s="13">
        <f>SUM(C28:C30)</f>
        <v>1429147.6600000001</v>
      </c>
      <c r="D27" s="13">
        <f>SUM(D28:D30)</f>
        <v>0</v>
      </c>
      <c r="E27" s="13">
        <f>SUM(E28:E30)</f>
        <v>17534568.23</v>
      </c>
      <c r="F27" s="33"/>
      <c r="G27" s="34"/>
      <c r="H27" s="35"/>
      <c r="I27" s="35"/>
      <c r="J27" s="35"/>
    </row>
    <row r="28" spans="1:10">
      <c r="A28" s="103" t="s">
        <v>114</v>
      </c>
      <c r="B28" s="104"/>
      <c r="C28" s="15">
        <v>889186.56</v>
      </c>
      <c r="D28" s="15"/>
      <c r="E28" s="15">
        <f>2107559.92+327.16+12788914.88</f>
        <v>14896801.960000001</v>
      </c>
      <c r="F28" s="33"/>
      <c r="G28" s="34"/>
      <c r="H28" s="36"/>
      <c r="I28" s="36"/>
      <c r="J28" s="36"/>
    </row>
    <row r="29" spans="1:10">
      <c r="A29" s="103" t="s">
        <v>115</v>
      </c>
      <c r="B29" s="104"/>
      <c r="C29" s="15">
        <v>0</v>
      </c>
      <c r="D29" s="15"/>
      <c r="E29" s="15">
        <v>0</v>
      </c>
      <c r="F29" s="33"/>
      <c r="G29" s="34"/>
      <c r="H29" s="37"/>
      <c r="I29" s="37"/>
      <c r="J29" s="37"/>
    </row>
    <row r="30" spans="1:10">
      <c r="A30" s="103" t="s">
        <v>116</v>
      </c>
      <c r="B30" s="104"/>
      <c r="C30" s="15">
        <v>539961.1</v>
      </c>
      <c r="D30" s="15"/>
      <c r="E30" s="15">
        <f>2637766.27</f>
        <v>2637766.27</v>
      </c>
      <c r="F30" s="33"/>
      <c r="G30" s="34"/>
      <c r="H30" s="36"/>
      <c r="I30" s="36"/>
      <c r="J30" s="36"/>
    </row>
    <row r="31" spans="1:10">
      <c r="A31" s="96" t="s">
        <v>117</v>
      </c>
      <c r="B31" s="97"/>
      <c r="C31" s="13">
        <f>SUM(C32:C33)</f>
        <v>4574884.87</v>
      </c>
      <c r="D31" s="13">
        <f>SUM(D32:D33)</f>
        <v>0</v>
      </c>
      <c r="E31" s="13">
        <f>SUM(E32:E33)</f>
        <v>15382251.42</v>
      </c>
      <c r="F31" s="33"/>
      <c r="G31" s="34"/>
      <c r="H31" s="35"/>
      <c r="I31" s="35"/>
      <c r="J31" s="35"/>
    </row>
    <row r="32" spans="1:10" ht="45" customHeight="1">
      <c r="A32" s="103" t="s">
        <v>118</v>
      </c>
      <c r="B32" s="104"/>
      <c r="C32" s="15">
        <v>0</v>
      </c>
      <c r="D32" s="15"/>
      <c r="E32" s="15">
        <v>0</v>
      </c>
      <c r="F32" s="33"/>
      <c r="G32" s="34"/>
      <c r="H32" s="36"/>
      <c r="I32" s="36"/>
      <c r="J32" s="36"/>
    </row>
    <row r="33" spans="1:10">
      <c r="A33" s="103" t="s">
        <v>119</v>
      </c>
      <c r="B33" s="104"/>
      <c r="C33" s="15">
        <v>4574884.87</v>
      </c>
      <c r="D33" s="15"/>
      <c r="E33" s="15">
        <v>15382251.42</v>
      </c>
      <c r="F33" s="33"/>
      <c r="G33" s="34"/>
      <c r="H33" s="36"/>
      <c r="I33" s="36"/>
      <c r="J33" s="36"/>
    </row>
    <row r="34" spans="1:10">
      <c r="A34" s="96" t="s">
        <v>120</v>
      </c>
      <c r="B34" s="97"/>
      <c r="C34" s="13">
        <f>C26+C27-C31</f>
        <v>-77681780.710000008</v>
      </c>
      <c r="D34" s="13">
        <f>D26+D27-D31</f>
        <v>0</v>
      </c>
      <c r="E34" s="13">
        <f>E26+E27-E31</f>
        <v>-98261520.330000013</v>
      </c>
      <c r="F34" s="33"/>
      <c r="G34" s="34"/>
      <c r="H34" s="35"/>
      <c r="I34" s="35"/>
      <c r="J34" s="35"/>
    </row>
    <row r="35" spans="1:10">
      <c r="A35" s="96" t="s">
        <v>121</v>
      </c>
      <c r="B35" s="97"/>
      <c r="C35" s="13">
        <f>SUM(C36:C38)</f>
        <v>226612.22000000003</v>
      </c>
      <c r="D35" s="13">
        <f>SUM(D36:D38)</f>
        <v>0</v>
      </c>
      <c r="E35" s="13">
        <f>SUM(E36:E38)</f>
        <v>605079.51</v>
      </c>
      <c r="F35" s="33"/>
      <c r="G35" s="34"/>
      <c r="H35" s="35"/>
      <c r="I35" s="35"/>
      <c r="J35" s="35"/>
    </row>
    <row r="36" spans="1:10">
      <c r="A36" s="103" t="s">
        <v>122</v>
      </c>
      <c r="B36" s="104"/>
      <c r="C36" s="15">
        <v>0</v>
      </c>
      <c r="D36" s="15"/>
      <c r="E36" s="15">
        <v>0</v>
      </c>
      <c r="F36" s="33"/>
      <c r="G36" s="34"/>
      <c r="H36" s="36"/>
      <c r="I36" s="36"/>
      <c r="J36" s="36"/>
    </row>
    <row r="37" spans="1:10">
      <c r="A37" s="103" t="s">
        <v>123</v>
      </c>
      <c r="B37" s="104"/>
      <c r="C37" s="15">
        <v>-358660.31</v>
      </c>
      <c r="D37" s="15"/>
      <c r="E37" s="15">
        <v>605079.51</v>
      </c>
      <c r="F37" s="33"/>
      <c r="G37" s="34"/>
      <c r="H37" s="36"/>
      <c r="I37" s="36"/>
      <c r="J37" s="36"/>
    </row>
    <row r="38" spans="1:10">
      <c r="A38" s="103" t="s">
        <v>124</v>
      </c>
      <c r="B38" s="104"/>
      <c r="C38" s="15">
        <v>585272.53</v>
      </c>
      <c r="D38" s="15"/>
      <c r="E38" s="15">
        <v>0</v>
      </c>
      <c r="F38" s="33"/>
      <c r="G38" s="34"/>
      <c r="H38" s="36"/>
      <c r="I38" s="36"/>
      <c r="J38" s="36"/>
    </row>
    <row r="39" spans="1:10">
      <c r="A39" s="96" t="s">
        <v>125</v>
      </c>
      <c r="B39" s="97"/>
      <c r="C39" s="13">
        <f>SUM(C40:C41)</f>
        <v>1484.54</v>
      </c>
      <c r="D39" s="13">
        <f>SUM(D40:D41)</f>
        <v>0</v>
      </c>
      <c r="E39" s="13">
        <f>SUM(E40:E41)</f>
        <v>328814.68000000005</v>
      </c>
      <c r="F39" s="33"/>
      <c r="G39" s="34"/>
      <c r="H39" s="35"/>
      <c r="I39" s="35"/>
      <c r="J39" s="35"/>
    </row>
    <row r="40" spans="1:10">
      <c r="A40" s="103" t="s">
        <v>126</v>
      </c>
      <c r="B40" s="104"/>
      <c r="C40" s="15">
        <v>1484.54</v>
      </c>
      <c r="D40" s="15"/>
      <c r="E40" s="15">
        <v>5108.03</v>
      </c>
      <c r="F40" s="33"/>
      <c r="G40" s="34"/>
      <c r="H40" s="36"/>
      <c r="I40" s="36"/>
      <c r="J40" s="36"/>
    </row>
    <row r="41" spans="1:10">
      <c r="A41" s="103" t="s">
        <v>127</v>
      </c>
      <c r="B41" s="104"/>
      <c r="C41" s="15">
        <v>0</v>
      </c>
      <c r="D41" s="15"/>
      <c r="E41" s="15">
        <v>323706.65000000002</v>
      </c>
      <c r="F41" s="33"/>
      <c r="G41" s="34"/>
      <c r="H41" s="36"/>
      <c r="I41" s="36"/>
      <c r="J41" s="36"/>
    </row>
    <row r="42" spans="1:10" hidden="1">
      <c r="A42" s="96" t="s">
        <v>128</v>
      </c>
      <c r="B42" s="97"/>
      <c r="C42" s="13">
        <v>1980914956.5599999</v>
      </c>
      <c r="D42" s="13">
        <v>1980914956.5599999</v>
      </c>
      <c r="E42" s="13">
        <v>2999660194.4000001</v>
      </c>
      <c r="F42" s="33"/>
      <c r="G42" s="34"/>
      <c r="H42" s="35"/>
      <c r="I42" s="35"/>
      <c r="J42" s="35"/>
    </row>
    <row r="43" spans="1:10" hidden="1">
      <c r="A43" s="96" t="s">
        <v>129</v>
      </c>
      <c r="B43" s="97"/>
      <c r="C43" s="38">
        <v>0</v>
      </c>
      <c r="D43" s="38">
        <v>0</v>
      </c>
      <c r="E43" s="38">
        <v>0</v>
      </c>
      <c r="F43" s="33"/>
      <c r="G43" s="34"/>
      <c r="H43" s="39"/>
      <c r="I43" s="39"/>
      <c r="J43" s="39"/>
    </row>
    <row r="44" spans="1:10" hidden="1">
      <c r="A44" s="103" t="s">
        <v>130</v>
      </c>
      <c r="B44" s="104"/>
      <c r="C44" s="40">
        <v>0</v>
      </c>
      <c r="D44" s="40">
        <v>0</v>
      </c>
      <c r="E44" s="40">
        <v>0</v>
      </c>
      <c r="F44" s="33"/>
      <c r="G44" s="34"/>
      <c r="H44" s="37"/>
      <c r="I44" s="37"/>
      <c r="J44" s="37"/>
    </row>
    <row r="45" spans="1:10" hidden="1">
      <c r="A45" s="103" t="s">
        <v>131</v>
      </c>
      <c r="B45" s="104"/>
      <c r="C45" s="40">
        <v>0</v>
      </c>
      <c r="D45" s="40">
        <v>0</v>
      </c>
      <c r="E45" s="40">
        <v>0</v>
      </c>
      <c r="F45" s="33"/>
      <c r="G45" s="34"/>
      <c r="H45" s="37"/>
      <c r="I45" s="37"/>
      <c r="J45" s="37"/>
    </row>
    <row r="46" spans="1:10">
      <c r="A46" s="96" t="s">
        <v>132</v>
      </c>
      <c r="B46" s="97"/>
      <c r="C46" s="13">
        <f>C34+C35-C39</f>
        <v>-77456653.030000016</v>
      </c>
      <c r="D46" s="13">
        <f>D34+D35-D39</f>
        <v>0</v>
      </c>
      <c r="E46" s="13">
        <f>E34+E35-E39</f>
        <v>-97985255.500000015</v>
      </c>
      <c r="F46" s="33"/>
      <c r="G46" s="34"/>
      <c r="H46" s="35"/>
      <c r="I46" s="35"/>
      <c r="J46" s="35"/>
    </row>
    <row r="47" spans="1:10">
      <c r="A47" s="96" t="s">
        <v>133</v>
      </c>
      <c r="B47" s="97"/>
      <c r="C47" s="13">
        <v>0</v>
      </c>
      <c r="D47" s="15"/>
      <c r="E47" s="13">
        <v>0</v>
      </c>
      <c r="F47" s="33"/>
      <c r="G47" s="34"/>
      <c r="H47" s="36"/>
      <c r="I47" s="36"/>
      <c r="J47" s="36"/>
    </row>
    <row r="48" spans="1:10" ht="34.5" customHeight="1">
      <c r="A48" s="96" t="s">
        <v>134</v>
      </c>
      <c r="B48" s="97"/>
      <c r="C48" s="15">
        <v>0</v>
      </c>
      <c r="D48" s="15"/>
      <c r="E48" s="15">
        <v>0</v>
      </c>
      <c r="F48" s="33"/>
      <c r="G48" s="34"/>
      <c r="H48" s="37"/>
      <c r="I48" s="37"/>
      <c r="J48" s="35"/>
    </row>
    <row r="49" spans="1:10">
      <c r="A49" s="98" t="s">
        <v>135</v>
      </c>
      <c r="B49" s="99"/>
      <c r="C49" s="24">
        <f>C46-C47-C48</f>
        <v>-77456653.030000016</v>
      </c>
      <c r="D49" s="24">
        <f>D46-D47-D48</f>
        <v>0</v>
      </c>
      <c r="E49" s="24">
        <f>E46-E47-E48</f>
        <v>-97985255.500000015</v>
      </c>
      <c r="F49" s="33"/>
      <c r="G49" s="34"/>
      <c r="H49" s="35"/>
      <c r="I49" s="35"/>
      <c r="J49" s="35"/>
    </row>
    <row r="50" spans="1:10">
      <c r="A50" s="100"/>
      <c r="B50" s="100"/>
      <c r="C50" s="100"/>
      <c r="D50" s="100"/>
      <c r="E50" s="100"/>
    </row>
    <row r="51" spans="1:10" ht="8.25" customHeight="1">
      <c r="A51" s="101"/>
      <c r="B51" s="101"/>
      <c r="C51" s="101"/>
      <c r="D51" s="101"/>
      <c r="E51" s="101"/>
    </row>
    <row r="52" spans="1:10">
      <c r="A52" s="27"/>
      <c r="B52" s="27"/>
      <c r="C52" s="27"/>
      <c r="D52" s="27"/>
      <c r="E52" s="41"/>
    </row>
    <row r="53" spans="1:10">
      <c r="A53" s="27"/>
      <c r="B53" s="102" t="s">
        <v>136</v>
      </c>
      <c r="C53" s="102"/>
      <c r="D53" s="70"/>
      <c r="E53" s="42"/>
    </row>
    <row r="54" spans="1:10">
      <c r="A54" s="27"/>
      <c r="B54" s="70" t="s">
        <v>81</v>
      </c>
      <c r="C54" s="70"/>
      <c r="D54" s="71"/>
      <c r="E54" s="27"/>
    </row>
    <row r="55" spans="1:10">
      <c r="A55" s="27" t="s">
        <v>137</v>
      </c>
      <c r="B55" s="27"/>
      <c r="C55" s="27"/>
      <c r="D55" s="27"/>
      <c r="E55" s="27" t="s">
        <v>138</v>
      </c>
    </row>
    <row r="56" spans="1:10">
      <c r="A56" s="27" t="s">
        <v>83</v>
      </c>
      <c r="B56" s="27"/>
      <c r="C56" s="27"/>
      <c r="D56" s="27"/>
      <c r="E56" s="27" t="s">
        <v>84</v>
      </c>
    </row>
  </sheetData>
  <mergeCells count="55">
    <mergeCell ref="A10:B10"/>
    <mergeCell ref="A1:A3"/>
    <mergeCell ref="B1:D1"/>
    <mergeCell ref="E1:E4"/>
    <mergeCell ref="B2:D2"/>
    <mergeCell ref="B3:D3"/>
    <mergeCell ref="B4:D4"/>
    <mergeCell ref="B5:D6"/>
    <mergeCell ref="E5:E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B54:D54"/>
    <mergeCell ref="A47:B47"/>
    <mergeCell ref="A48:B48"/>
    <mergeCell ref="A49:B49"/>
    <mergeCell ref="A50:E50"/>
    <mergeCell ref="A51:E51"/>
    <mergeCell ref="B53:D53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workbookViewId="0">
      <selection activeCell="M15" sqref="M15"/>
    </sheetView>
  </sheetViews>
  <sheetFormatPr defaultRowHeight="15"/>
  <cols>
    <col min="1" max="1" width="31.28515625" style="57" customWidth="1"/>
    <col min="2" max="2" width="29.85546875" style="57" customWidth="1"/>
    <col min="3" max="3" width="25.85546875" style="57" customWidth="1"/>
    <col min="4" max="4" width="25.85546875" style="57" hidden="1" customWidth="1"/>
    <col min="5" max="5" width="26.28515625" style="57" hidden="1" customWidth="1"/>
    <col min="6" max="6" width="26.28515625" style="57" customWidth="1"/>
    <col min="7" max="7" width="20.7109375" style="44" customWidth="1"/>
    <col min="8" max="8" width="3.140625" style="44" customWidth="1"/>
    <col min="9" max="9" width="0.85546875" style="45" customWidth="1"/>
    <col min="10" max="10" width="15" style="57" customWidth="1"/>
    <col min="11" max="11" width="18.7109375" style="57" customWidth="1"/>
    <col min="12" max="12" width="9.140625" style="57" customWidth="1"/>
    <col min="13" max="13" width="19.7109375" style="57" customWidth="1"/>
    <col min="14" max="14" width="14.140625" style="57" customWidth="1"/>
    <col min="15" max="16" width="9.140625" style="57" customWidth="1"/>
    <col min="17" max="17" width="14.28515625" style="57" customWidth="1"/>
    <col min="18" max="19" width="9.140625" style="57" customWidth="1"/>
    <col min="20" max="16384" width="9.140625" style="57"/>
  </cols>
  <sheetData>
    <row r="1" spans="1:8">
      <c r="A1" s="137" t="s">
        <v>139</v>
      </c>
      <c r="B1" s="139" t="s">
        <v>140</v>
      </c>
      <c r="C1" s="140"/>
      <c r="D1" s="43"/>
      <c r="E1" s="137" t="s">
        <v>141</v>
      </c>
      <c r="F1" s="137" t="s">
        <v>142</v>
      </c>
    </row>
    <row r="2" spans="1:8">
      <c r="A2" s="138"/>
      <c r="B2" s="141"/>
      <c r="C2" s="142"/>
      <c r="D2" s="46"/>
      <c r="E2" s="143"/>
      <c r="F2" s="143"/>
    </row>
    <row r="3" spans="1:8">
      <c r="A3" s="138"/>
      <c r="B3" s="141" t="s">
        <v>143</v>
      </c>
      <c r="C3" s="142"/>
      <c r="D3" s="46"/>
      <c r="E3" s="143"/>
      <c r="F3" s="143"/>
    </row>
    <row r="4" spans="1:8">
      <c r="A4" s="47" t="s">
        <v>3</v>
      </c>
      <c r="B4" s="144"/>
      <c r="C4" s="145"/>
      <c r="D4" s="48"/>
      <c r="E4" s="148"/>
      <c r="F4" s="148"/>
    </row>
    <row r="5" spans="1:8">
      <c r="A5" s="49" t="s">
        <v>144</v>
      </c>
      <c r="B5" s="146"/>
      <c r="C5" s="147"/>
      <c r="D5" s="50"/>
      <c r="E5" s="149"/>
      <c r="F5" s="149"/>
    </row>
    <row r="6" spans="1:8" ht="24">
      <c r="A6" s="135"/>
      <c r="B6" s="136"/>
      <c r="C6" s="51" t="s">
        <v>145</v>
      </c>
      <c r="D6" s="51" t="s">
        <v>145</v>
      </c>
      <c r="E6" s="51" t="s">
        <v>92</v>
      </c>
      <c r="F6" s="51" t="s">
        <v>92</v>
      </c>
    </row>
    <row r="7" spans="1:8">
      <c r="A7" s="130" t="s">
        <v>146</v>
      </c>
      <c r="B7" s="131"/>
      <c r="C7" s="52">
        <v>901737004.76999998</v>
      </c>
      <c r="D7" s="52"/>
      <c r="E7" s="52">
        <v>901737004.76999998</v>
      </c>
      <c r="F7" s="52">
        <v>466810097.20999998</v>
      </c>
      <c r="G7" s="53"/>
      <c r="H7" s="53"/>
    </row>
    <row r="8" spans="1:8">
      <c r="A8" s="130" t="s">
        <v>147</v>
      </c>
      <c r="B8" s="131"/>
      <c r="C8" s="52">
        <f>SUM(C9:C18)</f>
        <v>230873647.16</v>
      </c>
      <c r="D8" s="52">
        <f>SUM(D9:D18)</f>
        <v>0</v>
      </c>
      <c r="E8" s="52">
        <f>SUM(E9:E18)</f>
        <v>230867220.99000001</v>
      </c>
      <c r="F8" s="52">
        <f>SUM(F9:F18)</f>
        <v>339158184.14999998</v>
      </c>
      <c r="G8" s="53"/>
      <c r="H8" s="53"/>
    </row>
    <row r="9" spans="1:8">
      <c r="A9" s="132" t="s">
        <v>148</v>
      </c>
      <c r="B9" s="133"/>
      <c r="C9" s="54">
        <v>0</v>
      </c>
      <c r="D9" s="54"/>
      <c r="E9" s="54"/>
      <c r="F9" s="54">
        <v>0</v>
      </c>
      <c r="G9" s="53"/>
      <c r="H9" s="53"/>
    </row>
    <row r="10" spans="1:8">
      <c r="A10" s="132" t="s">
        <v>149</v>
      </c>
      <c r="B10" s="133"/>
      <c r="C10" s="54">
        <f>162201093.91+548464.92</f>
        <v>162749558.82999998</v>
      </c>
      <c r="D10" s="54"/>
      <c r="E10" s="54">
        <f>162447305.83+302253</f>
        <v>162749558.83000001</v>
      </c>
      <c r="F10" s="54">
        <v>189244637.91</v>
      </c>
      <c r="G10" s="53"/>
      <c r="H10" s="53"/>
    </row>
    <row r="11" spans="1:8">
      <c r="A11" s="132" t="s">
        <v>150</v>
      </c>
      <c r="B11" s="133"/>
      <c r="C11" s="54">
        <v>0</v>
      </c>
      <c r="D11" s="55"/>
      <c r="E11" s="54"/>
      <c r="F11" s="54">
        <v>0</v>
      </c>
      <c r="G11" s="53"/>
      <c r="H11" s="53"/>
    </row>
    <row r="12" spans="1:8">
      <c r="A12" s="132" t="s">
        <v>151</v>
      </c>
      <c r="B12" s="133"/>
      <c r="C12" s="54">
        <v>32976917.300000001</v>
      </c>
      <c r="D12" s="54"/>
      <c r="E12" s="54">
        <v>32976917.300000001</v>
      </c>
      <c r="F12" s="54">
        <v>27043233.149999999</v>
      </c>
      <c r="G12" s="53"/>
      <c r="H12" s="53"/>
    </row>
    <row r="13" spans="1:8">
      <c r="A13" s="132" t="s">
        <v>152</v>
      </c>
      <c r="B13" s="133"/>
      <c r="C13" s="54">
        <v>0</v>
      </c>
      <c r="D13" s="55"/>
      <c r="E13" s="54"/>
      <c r="F13" s="54">
        <v>0</v>
      </c>
      <c r="G13" s="53"/>
      <c r="H13" s="53"/>
    </row>
    <row r="14" spans="1:8" ht="24.75" customHeight="1">
      <c r="A14" s="132" t="s">
        <v>153</v>
      </c>
      <c r="B14" s="133"/>
      <c r="C14" s="54">
        <v>0</v>
      </c>
      <c r="D14" s="54"/>
      <c r="E14" s="54"/>
      <c r="F14" s="54">
        <f>4237.06</f>
        <v>4237.0600000000004</v>
      </c>
      <c r="G14" s="53"/>
      <c r="H14" s="53"/>
    </row>
    <row r="15" spans="1:8" ht="30" customHeight="1">
      <c r="A15" s="132" t="s">
        <v>154</v>
      </c>
      <c r="B15" s="133"/>
      <c r="C15" s="54">
        <v>0</v>
      </c>
      <c r="D15" s="54"/>
      <c r="E15" s="54"/>
      <c r="F15" s="54">
        <v>0</v>
      </c>
      <c r="G15" s="53"/>
      <c r="H15" s="53"/>
    </row>
    <row r="16" spans="1:8">
      <c r="A16" s="132" t="s">
        <v>155</v>
      </c>
      <c r="B16" s="133"/>
      <c r="C16" s="54">
        <v>0</v>
      </c>
      <c r="D16" s="54"/>
      <c r="E16" s="54"/>
      <c r="F16" s="54">
        <v>0</v>
      </c>
      <c r="G16" s="53"/>
      <c r="H16" s="53"/>
    </row>
    <row r="17" spans="1:20">
      <c r="A17" s="132" t="s">
        <v>156</v>
      </c>
      <c r="B17" s="133"/>
      <c r="C17" s="56">
        <v>0</v>
      </c>
      <c r="D17" s="55"/>
      <c r="E17" s="55"/>
      <c r="F17" s="56">
        <v>0</v>
      </c>
      <c r="G17" s="53"/>
      <c r="H17" s="53"/>
    </row>
    <row r="18" spans="1:20">
      <c r="A18" s="132" t="s">
        <v>157</v>
      </c>
      <c r="B18" s="133"/>
      <c r="C18" s="54">
        <f>132.99+473.79+4689.4+22192029+11439146.81+1498497.45+4902.25+5949.34+1350</f>
        <v>35147171.030000009</v>
      </c>
      <c r="D18" s="54"/>
      <c r="E18" s="54">
        <f>10851.6+35129893.26</f>
        <v>35140744.859999999</v>
      </c>
      <c r="F18" s="54">
        <f>1369.48+70.16+37362.48+122827273.91</f>
        <v>122866076.03</v>
      </c>
      <c r="G18" s="53"/>
      <c r="H18" s="53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</row>
    <row r="19" spans="1:20">
      <c r="A19" s="130" t="s">
        <v>158</v>
      </c>
      <c r="B19" s="131"/>
      <c r="C19" s="52">
        <f>SUM(C20:C28)</f>
        <v>665800554.72000003</v>
      </c>
      <c r="D19" s="52">
        <f>SUM(D20:D28)</f>
        <v>0</v>
      </c>
      <c r="E19" s="52">
        <f>SUM(E20:E28)</f>
        <v>665722768.71999991</v>
      </c>
      <c r="F19" s="52">
        <f>SUM(F20:F28)</f>
        <v>213327259.04000002</v>
      </c>
      <c r="G19" s="53"/>
      <c r="H19" s="53"/>
      <c r="J19" s="58"/>
      <c r="K19" s="58"/>
      <c r="L19" s="58"/>
      <c r="M19" s="58"/>
      <c r="N19" s="58"/>
      <c r="O19" s="58"/>
      <c r="P19" s="58"/>
      <c r="Q19" s="58"/>
    </row>
    <row r="20" spans="1:20">
      <c r="A20" s="132" t="s">
        <v>159</v>
      </c>
      <c r="B20" s="133"/>
      <c r="C20" s="54">
        <v>59417116.090000004</v>
      </c>
      <c r="D20" s="54"/>
      <c r="E20" s="54">
        <v>59417116.090000004</v>
      </c>
      <c r="F20" s="54">
        <v>77456653.030000001</v>
      </c>
      <c r="G20" s="53"/>
      <c r="H20" s="53"/>
      <c r="J20" s="58"/>
      <c r="K20" s="58"/>
      <c r="L20" s="58"/>
      <c r="M20" s="58"/>
      <c r="N20" s="58"/>
      <c r="O20" s="58"/>
      <c r="P20" s="58"/>
      <c r="Q20" s="58"/>
    </row>
    <row r="21" spans="1:20">
      <c r="A21" s="132" t="s">
        <v>160</v>
      </c>
      <c r="B21" s="133"/>
      <c r="C21" s="54">
        <v>28970142.609999999</v>
      </c>
      <c r="D21" s="54"/>
      <c r="E21" s="54">
        <v>28970142.609999999</v>
      </c>
      <c r="F21" s="54">
        <v>30677032.73</v>
      </c>
      <c r="G21" s="53"/>
      <c r="H21" s="53"/>
      <c r="J21" s="58"/>
      <c r="K21" s="59"/>
      <c r="L21" s="58"/>
      <c r="M21" s="58"/>
      <c r="N21" s="58"/>
      <c r="O21" s="58"/>
      <c r="P21" s="58"/>
      <c r="Q21" s="58"/>
    </row>
    <row r="22" spans="1:20" ht="35.25" customHeight="1">
      <c r="A22" s="132" t="s">
        <v>161</v>
      </c>
      <c r="B22" s="133"/>
      <c r="C22" s="54">
        <v>0</v>
      </c>
      <c r="D22" s="54"/>
      <c r="E22" s="54"/>
      <c r="F22" s="54">
        <v>0</v>
      </c>
      <c r="G22" s="53"/>
      <c r="H22" s="53"/>
      <c r="J22" s="58"/>
      <c r="K22" s="59"/>
      <c r="L22" s="58"/>
      <c r="M22" s="58"/>
      <c r="N22" s="58"/>
      <c r="O22" s="58"/>
      <c r="P22" s="58"/>
      <c r="Q22" s="58"/>
    </row>
    <row r="23" spans="1:20">
      <c r="A23" s="132" t="s">
        <v>162</v>
      </c>
      <c r="B23" s="133"/>
      <c r="C23" s="54">
        <v>68619602.819999993</v>
      </c>
      <c r="D23" s="54"/>
      <c r="E23" s="54">
        <v>68619602.819999993</v>
      </c>
      <c r="F23" s="54">
        <f>38578035.19+30965168.26</f>
        <v>69543203.450000003</v>
      </c>
      <c r="G23" s="53"/>
      <c r="H23" s="53"/>
      <c r="J23" s="58"/>
      <c r="K23" s="59"/>
      <c r="L23" s="58"/>
      <c r="M23" s="58"/>
      <c r="N23" s="58"/>
      <c r="O23" s="58"/>
      <c r="P23" s="58"/>
      <c r="Q23" s="58"/>
    </row>
    <row r="24" spans="1:20">
      <c r="A24" s="132" t="s">
        <v>163</v>
      </c>
      <c r="B24" s="133"/>
      <c r="C24" s="54">
        <v>0</v>
      </c>
      <c r="D24" s="55"/>
      <c r="E24" s="54"/>
      <c r="F24" s="54">
        <v>0</v>
      </c>
      <c r="G24" s="53"/>
      <c r="H24" s="53"/>
      <c r="J24" s="58"/>
      <c r="K24" s="59"/>
      <c r="L24" s="58"/>
      <c r="M24" s="58"/>
      <c r="N24" s="58"/>
      <c r="O24" s="58"/>
      <c r="P24" s="58"/>
      <c r="Q24" s="59"/>
      <c r="R24" s="60"/>
    </row>
    <row r="25" spans="1:20" ht="35.25" customHeight="1">
      <c r="A25" s="132" t="s">
        <v>164</v>
      </c>
      <c r="B25" s="133"/>
      <c r="C25" s="54">
        <f>219545.24+11812093.77</f>
        <v>12031639.01</v>
      </c>
      <c r="D25" s="54"/>
      <c r="E25" s="54">
        <v>12031639.01</v>
      </c>
      <c r="F25" s="54">
        <v>0</v>
      </c>
      <c r="G25" s="53"/>
      <c r="H25" s="53"/>
      <c r="J25" s="58"/>
      <c r="K25" s="59"/>
      <c r="L25" s="58"/>
      <c r="M25" s="58"/>
      <c r="N25" s="59"/>
      <c r="O25" s="58"/>
      <c r="P25" s="58"/>
      <c r="Q25" s="59"/>
      <c r="R25" s="60"/>
    </row>
    <row r="26" spans="1:20" ht="33.75" customHeight="1">
      <c r="A26" s="132" t="s">
        <v>165</v>
      </c>
      <c r="B26" s="133"/>
      <c r="C26" s="54">
        <v>0</v>
      </c>
      <c r="D26" s="54"/>
      <c r="E26" s="54"/>
      <c r="F26" s="54">
        <v>0</v>
      </c>
      <c r="G26" s="53"/>
      <c r="H26" s="53"/>
      <c r="J26" s="58"/>
      <c r="K26" s="58"/>
      <c r="L26" s="58"/>
      <c r="M26" s="58"/>
      <c r="N26" s="58"/>
      <c r="O26" s="58"/>
      <c r="P26" s="58"/>
      <c r="Q26" s="59"/>
      <c r="R26" s="60"/>
    </row>
    <row r="27" spans="1:20">
      <c r="A27" s="132" t="s">
        <v>166</v>
      </c>
      <c r="B27" s="133"/>
      <c r="C27" s="54">
        <v>0</v>
      </c>
      <c r="D27" s="54"/>
      <c r="E27" s="54"/>
      <c r="F27" s="54">
        <v>0</v>
      </c>
      <c r="G27" s="53"/>
      <c r="H27" s="53"/>
      <c r="J27" s="58"/>
      <c r="K27" s="58"/>
      <c r="L27" s="58"/>
      <c r="M27" s="58"/>
      <c r="N27" s="58"/>
      <c r="O27" s="58"/>
      <c r="P27" s="58"/>
      <c r="Q27" s="59"/>
      <c r="R27" s="60"/>
    </row>
    <row r="28" spans="1:20">
      <c r="A28" s="132" t="s">
        <v>167</v>
      </c>
      <c r="B28" s="133"/>
      <c r="C28" s="54">
        <f>677.5+731.14+113.12+0.1+4925736.14+240971757.72+21432.96+1902228.78+26415.48+248866670.41+46290.84</f>
        <v>496762054.19</v>
      </c>
      <c r="D28" s="54"/>
      <c r="E28" s="54">
        <f>245915369+248866670.41+1902228.78</f>
        <v>496684268.18999994</v>
      </c>
      <c r="F28" s="54">
        <f>47.56+1269289.77+29005955.25+173+14548.43+3510786.37+1816769.45+32800</f>
        <v>35650369.829999998</v>
      </c>
      <c r="G28" s="53"/>
      <c r="H28" s="53"/>
      <c r="J28" s="58"/>
      <c r="K28" s="58"/>
      <c r="L28" s="58"/>
      <c r="M28" s="58"/>
      <c r="N28" s="58"/>
      <c r="O28" s="58"/>
      <c r="P28" s="58"/>
      <c r="Q28" s="59"/>
      <c r="R28" s="60"/>
    </row>
    <row r="29" spans="1:20">
      <c r="A29" s="130" t="s">
        <v>168</v>
      </c>
      <c r="B29" s="131"/>
      <c r="C29" s="52">
        <f>C7+C8-C19</f>
        <v>466810097.21000004</v>
      </c>
      <c r="D29" s="52">
        <f>D7+D8-D19</f>
        <v>0</v>
      </c>
      <c r="E29" s="52">
        <f>E7+E8-E19</f>
        <v>466881457.04000008</v>
      </c>
      <c r="F29" s="52">
        <f>F7+F8-F19</f>
        <v>592641022.31999993</v>
      </c>
      <c r="G29" s="53"/>
      <c r="H29" s="53"/>
      <c r="I29" s="61"/>
      <c r="J29" s="59"/>
      <c r="K29" s="58"/>
      <c r="L29" s="58"/>
      <c r="M29" s="58"/>
      <c r="N29" s="58"/>
      <c r="O29" s="58"/>
      <c r="P29" s="58"/>
      <c r="Q29" s="59"/>
      <c r="R29" s="60"/>
    </row>
    <row r="30" spans="1:20">
      <c r="A30" s="130" t="s">
        <v>169</v>
      </c>
      <c r="B30" s="131"/>
      <c r="C30" s="52">
        <f>C31-C32-C33</f>
        <v>-77456653.030000001</v>
      </c>
      <c r="D30" s="52">
        <f>D31-D32-D33</f>
        <v>0</v>
      </c>
      <c r="E30" s="52">
        <f>E31-E32-E33</f>
        <v>-77456653.030000001</v>
      </c>
      <c r="F30" s="52">
        <f>F31-F32-F33</f>
        <v>-97985255.5</v>
      </c>
      <c r="G30" s="53"/>
      <c r="H30" s="53"/>
      <c r="J30" s="59"/>
      <c r="K30" s="58"/>
      <c r="L30" s="58"/>
      <c r="M30" s="58"/>
      <c r="N30" s="58"/>
      <c r="O30" s="58"/>
      <c r="P30" s="58"/>
      <c r="Q30" s="58"/>
    </row>
    <row r="31" spans="1:20">
      <c r="A31" s="132" t="s">
        <v>170</v>
      </c>
      <c r="B31" s="133"/>
      <c r="C31" s="54">
        <v>0</v>
      </c>
      <c r="D31" s="54"/>
      <c r="E31" s="54"/>
      <c r="F31" s="54">
        <v>0</v>
      </c>
      <c r="G31" s="53"/>
      <c r="H31" s="53"/>
      <c r="J31" s="59"/>
      <c r="K31" s="58"/>
      <c r="L31" s="58"/>
      <c r="M31" s="58"/>
      <c r="N31" s="58"/>
      <c r="O31" s="58"/>
      <c r="P31" s="58"/>
      <c r="Q31" s="58"/>
    </row>
    <row r="32" spans="1:20">
      <c r="A32" s="132" t="s">
        <v>171</v>
      </c>
      <c r="B32" s="133"/>
      <c r="C32" s="54">
        <v>77456653.030000001</v>
      </c>
      <c r="D32" s="54"/>
      <c r="E32" s="54">
        <v>77456653.030000001</v>
      </c>
      <c r="F32" s="54">
        <v>97985255.5</v>
      </c>
      <c r="G32" s="53"/>
      <c r="H32" s="53"/>
      <c r="K32" s="60"/>
      <c r="L32" s="60"/>
      <c r="M32" s="60"/>
      <c r="N32" s="60"/>
      <c r="O32" s="60"/>
    </row>
    <row r="33" spans="1:15">
      <c r="A33" s="132" t="s">
        <v>172</v>
      </c>
      <c r="B33" s="133"/>
      <c r="C33" s="54">
        <v>0</v>
      </c>
      <c r="D33" s="54"/>
      <c r="E33" s="54"/>
      <c r="F33" s="54">
        <v>0</v>
      </c>
      <c r="G33" s="53"/>
      <c r="H33" s="53"/>
      <c r="K33" s="60"/>
      <c r="L33" s="60"/>
      <c r="M33" s="60"/>
      <c r="N33" s="60"/>
      <c r="O33" s="60"/>
    </row>
    <row r="34" spans="1:15">
      <c r="A34" s="130" t="s">
        <v>173</v>
      </c>
      <c r="B34" s="131"/>
      <c r="C34" s="52">
        <f>C29+C30</f>
        <v>389353444.18000007</v>
      </c>
      <c r="D34" s="52">
        <f>D29+D30</f>
        <v>0</v>
      </c>
      <c r="E34" s="52">
        <f>E29+E30</f>
        <v>389424804.01000011</v>
      </c>
      <c r="F34" s="52">
        <f>F29+F30</f>
        <v>494655766.81999993</v>
      </c>
      <c r="G34" s="53"/>
      <c r="H34" s="53"/>
      <c r="J34" s="60"/>
      <c r="K34" s="60"/>
      <c r="L34" s="60"/>
      <c r="M34" s="60"/>
      <c r="N34" s="60"/>
      <c r="O34" s="60"/>
    </row>
    <row r="35" spans="1:15" ht="14.25" customHeight="1">
      <c r="A35" s="123"/>
      <c r="B35" s="123"/>
      <c r="C35" s="124"/>
      <c r="D35" s="124"/>
      <c r="E35" s="124"/>
      <c r="F35" s="44"/>
      <c r="K35" s="60"/>
      <c r="L35" s="60"/>
      <c r="M35" s="60"/>
      <c r="N35" s="60"/>
      <c r="O35" s="60"/>
    </row>
    <row r="36" spans="1:15" hidden="1">
      <c r="A36" s="123"/>
      <c r="B36" s="123"/>
      <c r="C36" s="123"/>
      <c r="D36" s="123"/>
      <c r="E36" s="123"/>
      <c r="F36" s="44"/>
      <c r="K36" s="60"/>
      <c r="L36" s="60"/>
      <c r="M36" s="60"/>
      <c r="N36" s="60"/>
      <c r="O36" s="60"/>
    </row>
    <row r="37" spans="1:15">
      <c r="A37" s="125"/>
      <c r="B37" s="125"/>
      <c r="C37" s="125"/>
      <c r="D37" s="125"/>
      <c r="E37" s="125"/>
      <c r="F37" s="44"/>
      <c r="K37" s="60"/>
      <c r="L37" s="60"/>
      <c r="M37" s="60"/>
      <c r="N37" s="60"/>
      <c r="O37" s="60"/>
    </row>
    <row r="38" spans="1:15">
      <c r="A38" s="62"/>
      <c r="B38" s="62"/>
      <c r="C38" s="62"/>
      <c r="D38" s="62"/>
      <c r="E38" s="62"/>
      <c r="F38" s="62"/>
      <c r="K38" s="60"/>
      <c r="L38" s="60"/>
      <c r="M38" s="60"/>
      <c r="N38" s="60"/>
      <c r="O38" s="60"/>
    </row>
    <row r="39" spans="1:15">
      <c r="A39" s="62"/>
      <c r="B39" s="126" t="s">
        <v>174</v>
      </c>
      <c r="C39" s="127"/>
      <c r="D39" s="63"/>
      <c r="E39" s="62"/>
      <c r="F39" s="62"/>
      <c r="K39" s="60"/>
      <c r="L39" s="60"/>
      <c r="M39" s="60"/>
      <c r="N39" s="60"/>
      <c r="O39" s="60"/>
    </row>
    <row r="40" spans="1:15">
      <c r="A40" s="62"/>
      <c r="B40" s="128" t="s">
        <v>81</v>
      </c>
      <c r="C40" s="129"/>
      <c r="D40" s="64"/>
      <c r="E40" s="62"/>
      <c r="F40" s="62"/>
      <c r="K40" s="60"/>
      <c r="L40" s="60"/>
      <c r="M40" s="60"/>
      <c r="N40" s="60"/>
      <c r="O40" s="60"/>
    </row>
    <row r="41" spans="1:15">
      <c r="A41" s="62" t="s">
        <v>175</v>
      </c>
      <c r="B41" s="62"/>
      <c r="C41" s="62"/>
      <c r="D41" s="62"/>
      <c r="E41" s="62" t="s">
        <v>138</v>
      </c>
      <c r="F41" s="62" t="s">
        <v>138</v>
      </c>
      <c r="K41" s="60"/>
      <c r="L41" s="60"/>
      <c r="M41" s="60"/>
      <c r="N41" s="60"/>
      <c r="O41" s="60"/>
    </row>
    <row r="42" spans="1:15">
      <c r="A42" s="62" t="s">
        <v>83</v>
      </c>
      <c r="B42" s="62"/>
      <c r="C42" s="62"/>
      <c r="D42" s="62"/>
      <c r="E42" s="62" t="s">
        <v>84</v>
      </c>
      <c r="F42" s="62" t="s">
        <v>84</v>
      </c>
      <c r="I42" s="65"/>
      <c r="J42" s="66"/>
      <c r="K42" s="67"/>
      <c r="L42" s="60"/>
      <c r="M42" s="60"/>
      <c r="N42" s="60"/>
      <c r="O42" s="60"/>
    </row>
  </sheetData>
  <mergeCells count="44">
    <mergeCell ref="B4:C5"/>
    <mergeCell ref="E4:E5"/>
    <mergeCell ref="F4:F5"/>
    <mergeCell ref="A1:A3"/>
    <mergeCell ref="B1:C2"/>
    <mergeCell ref="E1:E3"/>
    <mergeCell ref="F1:F3"/>
    <mergeCell ref="B3:C3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8:B28"/>
    <mergeCell ref="A18:B18"/>
    <mergeCell ref="I18:T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B40:C40"/>
    <mergeCell ref="A29:B29"/>
    <mergeCell ref="A30:B30"/>
    <mergeCell ref="A31:B31"/>
    <mergeCell ref="A32:B32"/>
    <mergeCell ref="A33:B33"/>
    <mergeCell ref="A34:B34"/>
    <mergeCell ref="A35:B35"/>
    <mergeCell ref="C35:E35"/>
    <mergeCell ref="A36:E36"/>
    <mergeCell ref="A37:E37"/>
    <mergeCell ref="B39:C39"/>
  </mergeCells>
  <pageMargins left="0.7" right="0.7" top="0.75" bottom="0.75" header="0.3" footer="0.3"/>
  <pageSetup paperSize="9" scale="3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Bilans</vt:lpstr>
      <vt:lpstr>Rachunek zysków i strat</vt:lpstr>
      <vt:lpstr>Zest. zmian w funduszu jedn.</vt:lpstr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2020-07-07T06:46:17Z</dcterms:modified>
</cp:coreProperties>
</file>