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ichalak\Desktop\Bilans 2021a\"/>
    </mc:Choice>
  </mc:AlternateContent>
  <bookViews>
    <workbookView xWindow="0" yWindow="0" windowWidth="28800" windowHeight="11700"/>
  </bookViews>
  <sheets>
    <sheet name="Bilans Urząd Dzielnicy Bielany " sheetId="5" r:id="rId1"/>
    <sheet name="RZiS Urząd Dzielnicy Bielany" sheetId="6" r:id="rId2"/>
    <sheet name="ZZwFJ Urząd Dzielnicy Bielany" sheetId="7" r:id="rId3"/>
    <sheet name="Noty Urząd Dzielnicy Bielany" sheetId="12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7" l="1"/>
  <c r="C8" i="7"/>
  <c r="D34" i="6"/>
  <c r="C34" i="6"/>
  <c r="D15" i="6"/>
  <c r="C15" i="6"/>
  <c r="C8" i="5"/>
  <c r="C48" i="5"/>
  <c r="D516" i="12"/>
  <c r="F724" i="12"/>
  <c r="D665" i="12"/>
  <c r="D507" i="12"/>
  <c r="D398" i="12"/>
  <c r="D19" i="7"/>
  <c r="D8" i="6"/>
  <c r="F31" i="5"/>
  <c r="F48" i="5"/>
  <c r="F758" i="12" l="1"/>
  <c r="F764" i="12" s="1"/>
  <c r="E758" i="12"/>
  <c r="E764" i="12" s="1"/>
  <c r="D758" i="12"/>
  <c r="D764" i="12" s="1"/>
  <c r="C758" i="12"/>
  <c r="C764" i="12" s="1"/>
  <c r="F743" i="12"/>
  <c r="F740" i="12" s="1"/>
  <c r="E740" i="12"/>
  <c r="F739" i="12"/>
  <c r="F737" i="12" s="1"/>
  <c r="E737" i="12"/>
  <c r="E747" i="12" s="1"/>
  <c r="F716" i="12"/>
  <c r="E716" i="12"/>
  <c r="F713" i="12"/>
  <c r="E713" i="12"/>
  <c r="F705" i="12"/>
  <c r="F700" i="12" s="1"/>
  <c r="E700" i="12"/>
  <c r="F699" i="12"/>
  <c r="F696" i="12" s="1"/>
  <c r="E696" i="12"/>
  <c r="E694" i="12" s="1"/>
  <c r="E706" i="12" s="1"/>
  <c r="F686" i="12"/>
  <c r="F683" i="12"/>
  <c r="E676" i="12"/>
  <c r="F671" i="12"/>
  <c r="E671" i="12"/>
  <c r="C665" i="12"/>
  <c r="D657" i="12"/>
  <c r="F634" i="12"/>
  <c r="E634" i="12"/>
  <c r="F631" i="12"/>
  <c r="E631" i="12"/>
  <c r="F628" i="12"/>
  <c r="E628" i="12"/>
  <c r="F620" i="12"/>
  <c r="E620" i="12"/>
  <c r="F606" i="12"/>
  <c r="E606" i="12"/>
  <c r="C567" i="12"/>
  <c r="B567" i="12"/>
  <c r="C562" i="12"/>
  <c r="B562" i="12"/>
  <c r="C556" i="12"/>
  <c r="B556" i="12"/>
  <c r="C551" i="12"/>
  <c r="B551" i="12"/>
  <c r="D514" i="12"/>
  <c r="D508" i="12"/>
  <c r="C508" i="12"/>
  <c r="C507" i="12" s="1"/>
  <c r="C516" i="12" s="1"/>
  <c r="H492" i="12"/>
  <c r="G492" i="12"/>
  <c r="F492" i="12"/>
  <c r="E492" i="12"/>
  <c r="D492" i="12"/>
  <c r="C492" i="12"/>
  <c r="B492" i="12"/>
  <c r="H491" i="12"/>
  <c r="G491" i="12"/>
  <c r="F491" i="12"/>
  <c r="E491" i="12"/>
  <c r="D491" i="12"/>
  <c r="C491" i="12"/>
  <c r="B491" i="12"/>
  <c r="I490" i="12"/>
  <c r="I489" i="12"/>
  <c r="I488" i="12"/>
  <c r="I486" i="12"/>
  <c r="I485" i="12"/>
  <c r="I484" i="12"/>
  <c r="I483" i="12"/>
  <c r="H482" i="12"/>
  <c r="G482" i="12"/>
  <c r="F482" i="12"/>
  <c r="E482" i="12"/>
  <c r="D482" i="12"/>
  <c r="C482" i="12"/>
  <c r="B482" i="12"/>
  <c r="I481" i="12"/>
  <c r="I480" i="12"/>
  <c r="I479" i="12"/>
  <c r="H478" i="12"/>
  <c r="G478" i="12"/>
  <c r="F478" i="12"/>
  <c r="E478" i="12"/>
  <c r="D478" i="12"/>
  <c r="C478" i="12"/>
  <c r="B478" i="12"/>
  <c r="I477" i="12"/>
  <c r="D445" i="12"/>
  <c r="C445" i="12"/>
  <c r="D433" i="12"/>
  <c r="C433" i="12"/>
  <c r="D425" i="12"/>
  <c r="C425" i="12"/>
  <c r="D404" i="12"/>
  <c r="C398" i="12"/>
  <c r="D387" i="12"/>
  <c r="C387" i="12"/>
  <c r="D352" i="12"/>
  <c r="D373" i="12" s="1"/>
  <c r="C352" i="12"/>
  <c r="C373" i="12" s="1"/>
  <c r="D335" i="12"/>
  <c r="C335" i="12"/>
  <c r="E316" i="12"/>
  <c r="E319" i="12" s="1"/>
  <c r="D316" i="12"/>
  <c r="D319" i="12" s="1"/>
  <c r="C316" i="12"/>
  <c r="C319" i="12" s="1"/>
  <c r="B316" i="12"/>
  <c r="B319" i="12" s="1"/>
  <c r="E308" i="12"/>
  <c r="E311" i="12" s="1"/>
  <c r="D308" i="12"/>
  <c r="D311" i="12" s="1"/>
  <c r="C308" i="12"/>
  <c r="C311" i="12" s="1"/>
  <c r="B308" i="12"/>
  <c r="B311" i="12" s="1"/>
  <c r="D279" i="12"/>
  <c r="C279" i="12"/>
  <c r="D267" i="12"/>
  <c r="C267" i="12"/>
  <c r="D263" i="12"/>
  <c r="C263" i="12"/>
  <c r="D259" i="12"/>
  <c r="C259" i="12"/>
  <c r="G248" i="12"/>
  <c r="G247" i="12"/>
  <c r="G246" i="12"/>
  <c r="G245" i="12"/>
  <c r="G244" i="12"/>
  <c r="G243" i="12"/>
  <c r="G242" i="12"/>
  <c r="G241" i="12"/>
  <c r="G240" i="12"/>
  <c r="G239" i="12"/>
  <c r="G238" i="12"/>
  <c r="G237" i="12"/>
  <c r="G236" i="12"/>
  <c r="G235" i="12"/>
  <c r="G234" i="12"/>
  <c r="G233" i="12"/>
  <c r="G232" i="12"/>
  <c r="G231" i="12"/>
  <c r="G230" i="12"/>
  <c r="G229" i="12"/>
  <c r="F228" i="12"/>
  <c r="F249" i="12" s="1"/>
  <c r="E228" i="12"/>
  <c r="E249" i="12" s="1"/>
  <c r="D228" i="12"/>
  <c r="D249" i="12" s="1"/>
  <c r="C228" i="12"/>
  <c r="C249" i="12" s="1"/>
  <c r="G227" i="12"/>
  <c r="G226" i="12"/>
  <c r="G225" i="12"/>
  <c r="G224" i="12"/>
  <c r="G223" i="12"/>
  <c r="G222" i="12"/>
  <c r="G221" i="12"/>
  <c r="G220" i="12"/>
  <c r="G219" i="12"/>
  <c r="H208" i="12"/>
  <c r="G208" i="12"/>
  <c r="F208" i="12"/>
  <c r="E208" i="12"/>
  <c r="I207" i="12"/>
  <c r="I206" i="12"/>
  <c r="I205" i="12"/>
  <c r="I204" i="12"/>
  <c r="I203" i="12"/>
  <c r="G196" i="12"/>
  <c r="F196" i="12"/>
  <c r="E196" i="12"/>
  <c r="G189" i="12"/>
  <c r="F189" i="12"/>
  <c r="E189" i="12"/>
  <c r="D159" i="12"/>
  <c r="C159" i="12"/>
  <c r="C152" i="12"/>
  <c r="I146" i="12"/>
  <c r="H146" i="12"/>
  <c r="G146" i="12"/>
  <c r="F146" i="12"/>
  <c r="E146" i="12"/>
  <c r="D146" i="12"/>
  <c r="C146" i="12"/>
  <c r="B146" i="12"/>
  <c r="D118" i="12"/>
  <c r="C118" i="12"/>
  <c r="B118" i="12"/>
  <c r="D116" i="12"/>
  <c r="C116" i="12"/>
  <c r="B116" i="12"/>
  <c r="E115" i="12"/>
  <c r="E114" i="12"/>
  <c r="E113" i="12"/>
  <c r="E110" i="12"/>
  <c r="E109" i="12"/>
  <c r="E108" i="12"/>
  <c r="D107" i="12"/>
  <c r="C107" i="12"/>
  <c r="B107" i="12"/>
  <c r="E106" i="12"/>
  <c r="E105" i="12"/>
  <c r="D104" i="12"/>
  <c r="C104" i="12"/>
  <c r="B104" i="12"/>
  <c r="E103" i="12"/>
  <c r="C79" i="12"/>
  <c r="C77" i="12"/>
  <c r="C69" i="12"/>
  <c r="C66" i="12"/>
  <c r="C60" i="12"/>
  <c r="C57" i="12"/>
  <c r="H35" i="12"/>
  <c r="F35" i="12"/>
  <c r="C35" i="12"/>
  <c r="B35" i="12"/>
  <c r="H33" i="12"/>
  <c r="G33" i="12"/>
  <c r="F33" i="12"/>
  <c r="E33" i="12"/>
  <c r="D33" i="12"/>
  <c r="C33" i="12"/>
  <c r="B33" i="12"/>
  <c r="I32" i="12"/>
  <c r="I31" i="12"/>
  <c r="I30" i="12"/>
  <c r="I27" i="12"/>
  <c r="I26" i="12"/>
  <c r="H25" i="12"/>
  <c r="G25" i="12"/>
  <c r="F25" i="12"/>
  <c r="E25" i="12"/>
  <c r="D25" i="12"/>
  <c r="C25" i="12"/>
  <c r="B25" i="12"/>
  <c r="I24" i="12"/>
  <c r="I23" i="12"/>
  <c r="E22" i="12"/>
  <c r="E21" i="12" s="1"/>
  <c r="D22" i="12"/>
  <c r="D21" i="12" s="1"/>
  <c r="H21" i="12"/>
  <c r="G21" i="12"/>
  <c r="F21" i="12"/>
  <c r="C21" i="12"/>
  <c r="B21" i="12"/>
  <c r="G20" i="12"/>
  <c r="E20" i="12"/>
  <c r="D20" i="12"/>
  <c r="I17" i="12"/>
  <c r="G16" i="12"/>
  <c r="E16" i="12"/>
  <c r="E15" i="12" s="1"/>
  <c r="D16" i="12"/>
  <c r="H15" i="12"/>
  <c r="G15" i="12"/>
  <c r="F15" i="12"/>
  <c r="C15" i="12"/>
  <c r="B15" i="12"/>
  <c r="I14" i="12"/>
  <c r="I13" i="12"/>
  <c r="I12" i="12"/>
  <c r="H11" i="12"/>
  <c r="H18" i="12" s="1"/>
  <c r="G11" i="12"/>
  <c r="F11" i="12"/>
  <c r="E11" i="12"/>
  <c r="D11" i="12"/>
  <c r="C11" i="12"/>
  <c r="B11" i="12"/>
  <c r="G10" i="12"/>
  <c r="E10" i="12"/>
  <c r="D10" i="12"/>
  <c r="F28" i="12" l="1"/>
  <c r="D111" i="12"/>
  <c r="I492" i="12"/>
  <c r="H28" i="12"/>
  <c r="H36" i="12" s="1"/>
  <c r="E116" i="12"/>
  <c r="D119" i="12"/>
  <c r="B550" i="12"/>
  <c r="D35" i="12"/>
  <c r="I22" i="12"/>
  <c r="I21" i="12" s="1"/>
  <c r="E104" i="12"/>
  <c r="C409" i="12"/>
  <c r="B28" i="12"/>
  <c r="G18" i="12"/>
  <c r="I11" i="12"/>
  <c r="C28" i="12"/>
  <c r="C72" i="12"/>
  <c r="E118" i="12"/>
  <c r="C111" i="12"/>
  <c r="C119" i="12" s="1"/>
  <c r="E487" i="12"/>
  <c r="E493" i="12" s="1"/>
  <c r="B561" i="12"/>
  <c r="B18" i="12"/>
  <c r="I20" i="12"/>
  <c r="D271" i="12"/>
  <c r="B487" i="12"/>
  <c r="B493" i="12" s="1"/>
  <c r="F487" i="12"/>
  <c r="F493" i="12" s="1"/>
  <c r="D487" i="12"/>
  <c r="D493" i="12" s="1"/>
  <c r="H487" i="12"/>
  <c r="H493" i="12" s="1"/>
  <c r="C550" i="12"/>
  <c r="E687" i="12"/>
  <c r="I10" i="12"/>
  <c r="E18" i="12"/>
  <c r="G28" i="12"/>
  <c r="C63" i="12"/>
  <c r="B111" i="12"/>
  <c r="B119" i="12" s="1"/>
  <c r="D409" i="12"/>
  <c r="C438" i="12"/>
  <c r="C487" i="12"/>
  <c r="C493" i="12" s="1"/>
  <c r="G487" i="12"/>
  <c r="G493" i="12" s="1"/>
  <c r="I482" i="12"/>
  <c r="E619" i="12"/>
  <c r="E649" i="12" s="1"/>
  <c r="E28" i="12"/>
  <c r="I33" i="12"/>
  <c r="E107" i="12"/>
  <c r="I208" i="12"/>
  <c r="C271" i="12"/>
  <c r="D438" i="12"/>
  <c r="F619" i="12"/>
  <c r="F649" i="12" s="1"/>
  <c r="E724" i="12"/>
  <c r="F747" i="12"/>
  <c r="F18" i="12"/>
  <c r="F36" i="12" s="1"/>
  <c r="E35" i="12"/>
  <c r="C18" i="12"/>
  <c r="I16" i="12"/>
  <c r="I15" i="12" s="1"/>
  <c r="D28" i="12"/>
  <c r="I25" i="12"/>
  <c r="G35" i="12"/>
  <c r="G228" i="12"/>
  <c r="G249" i="12" s="1"/>
  <c r="I478" i="12"/>
  <c r="I491" i="12"/>
  <c r="F676" i="12"/>
  <c r="F687" i="12" s="1"/>
  <c r="F694" i="12"/>
  <c r="F706" i="12" s="1"/>
  <c r="D15" i="12"/>
  <c r="D18" i="12" s="1"/>
  <c r="C36" i="12" l="1"/>
  <c r="E111" i="12"/>
  <c r="E119" i="12" s="1"/>
  <c r="I487" i="12"/>
  <c r="I35" i="12"/>
  <c r="C80" i="12"/>
  <c r="B36" i="12"/>
  <c r="I28" i="12"/>
  <c r="I493" i="12"/>
  <c r="G36" i="12"/>
  <c r="E36" i="12"/>
  <c r="D36" i="12"/>
  <c r="I18" i="12"/>
  <c r="I36" i="12" l="1"/>
  <c r="C30" i="7"/>
  <c r="C29" i="7"/>
  <c r="C34" i="7" s="1"/>
  <c r="C19" i="7"/>
  <c r="C39" i="6"/>
  <c r="C35" i="6"/>
  <c r="C31" i="6"/>
  <c r="C27" i="6"/>
  <c r="C8" i="6"/>
  <c r="C26" i="6" s="1"/>
  <c r="E31" i="5"/>
  <c r="E27" i="5"/>
  <c r="E19" i="5"/>
  <c r="E17" i="5"/>
  <c r="E48" i="5" s="1"/>
  <c r="E10" i="5"/>
  <c r="E8" i="5"/>
  <c r="B39" i="5"/>
  <c r="B33" i="5"/>
  <c r="B28" i="5"/>
  <c r="B27" i="5"/>
  <c r="B21" i="5"/>
  <c r="B11" i="5"/>
  <c r="B10" i="5"/>
  <c r="B8" i="5"/>
  <c r="C46" i="6" l="1"/>
  <c r="C49" i="6" s="1"/>
  <c r="C42" i="6"/>
  <c r="C45" i="6" s="1"/>
  <c r="D30" i="7" l="1"/>
  <c r="G8" i="7"/>
  <c r="D39" i="6"/>
  <c r="D35" i="6"/>
  <c r="D31" i="6"/>
  <c r="D27" i="6"/>
  <c r="F27" i="5"/>
  <c r="F19" i="5"/>
  <c r="F10" i="5"/>
  <c r="C39" i="5"/>
  <c r="C27" i="5" s="1"/>
  <c r="C33" i="5"/>
  <c r="C21" i="5"/>
  <c r="C11" i="5"/>
  <c r="C10" i="5" s="1"/>
  <c r="B48" i="5"/>
  <c r="G33" i="7"/>
  <c r="G32" i="7"/>
  <c r="G31" i="7"/>
  <c r="G30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7" i="7"/>
  <c r="D26" i="6" l="1"/>
  <c r="D42" i="6" l="1"/>
  <c r="D45" i="6" s="1"/>
  <c r="D46" i="6"/>
  <c r="D49" i="6" s="1"/>
  <c r="D7" i="7"/>
  <c r="G34" i="7"/>
  <c r="G29" i="7"/>
  <c r="D29" i="7" l="1"/>
  <c r="D34" i="7" s="1"/>
</calcChain>
</file>

<file path=xl/sharedStrings.xml><?xml version="1.0" encoding="utf-8"?>
<sst xmlns="http://schemas.openxmlformats.org/spreadsheetml/2006/main" count="821" uniqueCount="594">
  <si>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</si>
  <si>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</si>
  <si>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</si>
  <si>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</si>
  <si>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</si>
  <si>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</si>
  <si>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</si>
  <si>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</si>
  <si>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</si>
  <si>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</si>
  <si>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</si>
  <si>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</si>
  <si>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</si>
  <si>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</si>
  <si>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Zwiększenia, w tym:</t>
  </si>
  <si>
    <t>Nabycie</t>
  </si>
  <si>
    <t>Inne</t>
  </si>
  <si>
    <t>Przemieszczenia</t>
  </si>
  <si>
    <t>Zmniejszenia, w tym:</t>
  </si>
  <si>
    <t>Likwidacja i sprzedaż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</si>
  <si>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</si>
  <si>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</si>
  <si>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</si>
  <si>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</si>
  <si>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</si>
  <si>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</si>
  <si>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</si>
  <si>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</si>
  <si>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</si>
  <si>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</si>
  <si>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</si>
  <si>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</si>
  <si>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</si>
  <si>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</si>
  <si>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</si>
  <si>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1. Zakup</t>
  </si>
  <si>
    <t>2. Inne</t>
  </si>
  <si>
    <t>1. Sprzedaż</t>
  </si>
  <si>
    <t xml:space="preserve">2. Przekazanie </t>
  </si>
  <si>
    <t>3. Inne (likwidacja)</t>
  </si>
  <si>
    <t xml:space="preserve">Odpisy aktualizujące 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</si>
  <si>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</si>
  <si>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</si>
  <si>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</si>
  <si>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</si>
  <si>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</si>
  <si>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</si>
  <si>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</si>
  <si>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</si>
  <si>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</si>
  <si>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</si>
  <si>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</si>
  <si>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</si>
  <si>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</si>
  <si>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</si>
  <si>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</si>
  <si>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</si>
  <si>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</si>
  <si>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</si>
  <si>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</si>
  <si>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</si>
  <si>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</si>
  <si>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</si>
  <si>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</si>
  <si>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</si>
  <si>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</si>
  <si>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</si>
  <si>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</si>
  <si>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</si>
  <si>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</si>
  <si>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</si>
  <si>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</si>
  <si>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</si>
  <si>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</si>
  <si>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</si>
  <si>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</si>
  <si>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</si>
  <si>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</si>
  <si>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</si>
  <si>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</si>
  <si>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</si>
  <si>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</si>
  <si>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2</t>
  </si>
  <si>
    <t>3</t>
  </si>
  <si>
    <t>Należności alimentacyjne</t>
  </si>
  <si>
    <t>Razem:</t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</si>
  <si>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</si>
  <si>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</si>
  <si>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</si>
  <si>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</si>
  <si>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</si>
  <si>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</si>
  <si>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</si>
  <si>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</si>
  <si>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</si>
  <si>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</si>
  <si>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</si>
  <si>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</si>
  <si>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</si>
  <si>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</si>
  <si>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</si>
  <si>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</si>
  <si>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</si>
  <si>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</si>
  <si>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</si>
  <si>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</si>
  <si>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</si>
  <si>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</si>
  <si>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</si>
  <si>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</si>
  <si>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</si>
  <si>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</si>
  <si>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</si>
  <si>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</si>
  <si>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</si>
  <si>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</si>
  <si>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</si>
  <si>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</si>
  <si>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</si>
  <si>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</si>
  <si>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</si>
  <si>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</si>
  <si>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</si>
  <si>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</si>
  <si>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</si>
  <si>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</si>
  <si>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</si>
  <si>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</si>
  <si>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</si>
  <si>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</si>
  <si>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</si>
  <si>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</si>
  <si>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</si>
  <si>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</si>
  <si>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</si>
  <si>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</si>
  <si>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</si>
  <si>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</si>
  <si>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</si>
  <si>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</si>
  <si>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</si>
  <si>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</si>
  <si>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</si>
  <si>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</si>
  <si>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</si>
  <si>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</si>
  <si>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</si>
  <si>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</si>
  <si>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</si>
  <si>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</si>
  <si>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</si>
  <si>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</si>
  <si>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</si>
  <si>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</si>
  <si>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</si>
  <si>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</si>
  <si>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</si>
  <si>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</si>
  <si>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</si>
  <si>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</si>
  <si>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</si>
  <si>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</si>
  <si>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</si>
  <si>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</si>
  <si>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</si>
  <si>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</si>
  <si>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</si>
  <si>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</si>
  <si>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</si>
  <si>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</si>
  <si>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</si>
  <si>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</si>
  <si>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</si>
  <si>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</si>
  <si>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</si>
  <si>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</si>
  <si>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</si>
  <si>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</si>
  <si>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</si>
  <si>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</si>
  <si>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Środki trwałe będące w użytkowaniu przez Spółkę do czasu wniesienia ich aportem do Spółki</t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</si>
  <si>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</si>
  <si>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</si>
  <si>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</si>
  <si>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</si>
  <si>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</si>
  <si>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</si>
  <si>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</si>
  <si>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</si>
  <si>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</si>
  <si>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</si>
  <si>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</si>
  <si>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</si>
  <si>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</si>
  <si>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</si>
  <si>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</si>
  <si>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dochody budżetowe</t>
  </si>
  <si>
    <t>wadia i kaucje</t>
  </si>
  <si>
    <t>Rozliczenia z tytułu środków na wydatki budżetowe i z tytułu dochodów budżetowych</t>
  </si>
  <si>
    <t>Należności</t>
  </si>
  <si>
    <t>II.2.1. Odpisy aktualizujące wartość zapasów</t>
  </si>
  <si>
    <t>Odpisy aktualizujące wartość zapasów na dzień bilansowy wynoszą:</t>
  </si>
  <si>
    <t>( środki trwałe wytworzone siłami własnymi )</t>
  </si>
  <si>
    <t>Rok poprzedni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</si>
  <si>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</si>
  <si>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</si>
  <si>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</si>
  <si>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</si>
  <si>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</si>
  <si>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</si>
  <si>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</si>
  <si>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</si>
  <si>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</si>
  <si>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</si>
  <si>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</si>
  <si>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</si>
  <si>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</si>
  <si>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</si>
  <si>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</si>
  <si>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</si>
  <si>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</si>
  <si>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</si>
  <si>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</si>
  <si>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</si>
  <si>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</si>
  <si>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</si>
  <si>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</si>
  <si>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</si>
  <si>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</si>
  <si>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</si>
  <si>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</si>
  <si>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</si>
  <si>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</si>
  <si>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</si>
  <si>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</si>
  <si>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</si>
  <si>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</si>
  <si>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</si>
  <si>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</si>
  <si>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</si>
  <si>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</si>
  <si>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</si>
  <si>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</si>
  <si>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</si>
  <si>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</si>
  <si>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</si>
  <si>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</si>
  <si>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</si>
  <si>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</si>
  <si>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</si>
  <si>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</si>
  <si>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</si>
  <si>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</si>
  <si>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</si>
  <si>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</si>
  <si>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</si>
  <si>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</si>
  <si>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</si>
  <si>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</si>
  <si>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</si>
  <si>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</si>
  <si>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</si>
  <si>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</si>
  <si>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</si>
  <si>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</si>
  <si>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</si>
  <si>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</si>
  <si>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</si>
  <si>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</si>
  <si>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</si>
  <si>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</si>
  <si>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</si>
  <si>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</si>
  <si>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</si>
  <si>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</si>
  <si>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Dotacje</t>
  </si>
  <si>
    <t>Inne przychody operacyjne, w tym: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</si>
  <si>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</si>
  <si>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</si>
  <si>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</si>
  <si>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</si>
  <si>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</si>
  <si>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</si>
  <si>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</si>
  <si>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</si>
  <si>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</si>
  <si>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</si>
  <si>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</si>
  <si>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umorzenie zaległości podatkowych w ramach pomocy publicznej</t>
  </si>
  <si>
    <t>Inne koszty operacyjne, w tym:</t>
  </si>
  <si>
    <t>zapłacone odszkodowania, kary i grzywny</t>
  </si>
  <si>
    <t>nieodpłatnie przekazane rzeczowe aktywa obrotowe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</si>
  <si>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</si>
  <si>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</si>
  <si>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</si>
  <si>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</si>
  <si>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</si>
  <si>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</si>
  <si>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</si>
  <si>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</si>
  <si>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</si>
  <si>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</si>
  <si>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</si>
  <si>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</si>
  <si>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</si>
  <si>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</si>
  <si>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</si>
  <si>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</si>
  <si>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</si>
  <si>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</si>
  <si>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</si>
  <si>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</si>
  <si>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</si>
  <si>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</si>
  <si>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</si>
  <si>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</si>
  <si>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</si>
  <si>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Miejskie Przedsiębiorstwo Wodociągów i Kanalizacji w m.st. Warszawie S.A.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</si>
  <si>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</si>
  <si>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</si>
  <si>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</si>
  <si>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</si>
  <si>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t>Stan zatrudnienia na koniec
 roku poprzedniego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</si>
  <si>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</si>
  <si>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</si>
  <si>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</si>
  <si>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</si>
  <si>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</si>
  <si>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</si>
  <si>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</si>
  <si>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</si>
  <si>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</si>
  <si>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</si>
  <si>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</si>
  <si>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</si>
  <si>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</si>
  <si>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</si>
  <si>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</t>
  </si>
  <si>
    <t>(główny księgowy)</t>
  </si>
  <si>
    <t>(rok, miesiąc, dzień)</t>
  </si>
  <si>
    <t>(kierownik jednostki)</t>
  </si>
  <si>
    <t>AKTYWA</t>
  </si>
  <si>
    <t>PASYWA</t>
  </si>
  <si>
    <t>I. Fundusz jednostki</t>
  </si>
  <si>
    <t>1. Środki trwałe</t>
  </si>
  <si>
    <t>1. Zysk netto (+)</t>
  </si>
  <si>
    <t>1.2. Budynki, lokale i obiekty inżynierii lądowej i wodnej</t>
  </si>
  <si>
    <t>IV. Fundusz mienia zlikwidowanych jednostek</t>
  </si>
  <si>
    <t>1.3. Urządzenia techniczne i maszyny</t>
  </si>
  <si>
    <t>1.4. Środki transportu</t>
  </si>
  <si>
    <t>1.5. Inne środki trwałe</t>
  </si>
  <si>
    <t>2. Środki trwałe w budowie (inwestycje)</t>
  </si>
  <si>
    <t>3. Zaliczki na środki trwałe w budowie (inwestycje)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</si>
  <si>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</si>
  <si>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</si>
  <si>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</si>
  <si>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</si>
  <si>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</si>
  <si>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2. Inne papiery wartościowe</t>
  </si>
  <si>
    <t>4. Zobowiązania z tytułu wynagrodzeń</t>
  </si>
  <si>
    <t>5. Pozostałe zobowiązania</t>
  </si>
  <si>
    <t>I. Zapasy</t>
  </si>
  <si>
    <t>1. Materiały</t>
  </si>
  <si>
    <t>III. Rezerwy na zobowiązania</t>
  </si>
  <si>
    <t>3. Produkty gotowe</t>
  </si>
  <si>
    <t>IV. Rozliczenia międzyokresowe</t>
  </si>
  <si>
    <t>4. Towary</t>
  </si>
  <si>
    <t>II. Należności krótkoterminowe</t>
  </si>
  <si>
    <t>2. Inne rozliczenia międzyokresowe</t>
  </si>
  <si>
    <t>1. Należności z tytułu dostaw i usług</t>
  </si>
  <si>
    <t>2. Należności od budżetów</t>
  </si>
  <si>
    <t>4. Pozostałe należności</t>
  </si>
  <si>
    <t>III. Krótkoterminowe aktywa finansowe</t>
  </si>
  <si>
    <t>1. Środki pieniężne w kasie</t>
  </si>
  <si>
    <t>3. Środki pieniężne państwowego funduszu celowego</t>
  </si>
  <si>
    <t>7. Inne krótkoterminowe aktywa finansowe</t>
  </si>
  <si>
    <t>SUMA AKTYWÓW</t>
  </si>
  <si>
    <t>SUMA PASYWÓW</t>
  </si>
  <si>
    <t>A. Przychody netto z podstawowej działalności operacyjnej</t>
  </si>
  <si>
    <t>I. Amortyzacja</t>
  </si>
  <si>
    <t>III. Usługi obce</t>
  </si>
  <si>
    <t>IV. Podatki i opłaty</t>
  </si>
  <si>
    <t>V. Wynagrodzenia</t>
  </si>
  <si>
    <t>VII. Pozostałe koszty rodzajowe</t>
  </si>
  <si>
    <t>X. Pozostałe obciążenia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</si>
  <si>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</si>
  <si>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</si>
  <si>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</si>
  <si>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</si>
  <si>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</si>
  <si>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II. Pozostałe koszty operacyjne</t>
  </si>
  <si>
    <t>G. Przychody finansowe</t>
  </si>
  <si>
    <t>I. Dywidendy i udziały w zyskach</t>
  </si>
  <si>
    <t>II. Odsetki</t>
  </si>
  <si>
    <t>H. Koszty finansowe</t>
  </si>
  <si>
    <t>I. Odsetki</t>
  </si>
  <si>
    <t>II. Inne</t>
  </si>
  <si>
    <t>J. Podatek dochodowy</t>
  </si>
  <si>
    <t>1.1. Zysk bilansowy za rok ubiegły</t>
  </si>
  <si>
    <t>1.5. Aktualizacja wyceny środków trwałych</t>
  </si>
  <si>
    <t>1.8. Aktywa otrzymane w ramach centralnego zaopatrzenia</t>
  </si>
  <si>
    <t>1.10. Inne zwiększenia</t>
  </si>
  <si>
    <t>2.1. Strata za rok ubiegły</t>
  </si>
  <si>
    <t>2.3. Rozliczenie wyniku finansowego i środków obrotowych za rok ubiegły</t>
  </si>
  <si>
    <t>2.4. Dotacje i środki na inwestycje</t>
  </si>
  <si>
    <t>2.9. Inne zmniejszenia</t>
  </si>
  <si>
    <t>II. Fundusz jednostki na koniec okresu (BZ)</t>
  </si>
  <si>
    <t>1. zysk netto (+)</t>
  </si>
  <si>
    <t>2. strata netto (-)</t>
  </si>
  <si>
    <t>3. nadwyżka środków obrotowych</t>
  </si>
  <si>
    <t>I. Fundusz jednostki na początek okresu (BO)</t>
  </si>
  <si>
    <t>1. Zwiększenia funduszu (z tytułu)</t>
  </si>
  <si>
    <t>Inne rezerwy:</t>
  </si>
  <si>
    <t>Inne sprawy sporne:</t>
  </si>
  <si>
    <t>brak informacji</t>
  </si>
  <si>
    <t xml:space="preserve">Inne </t>
  </si>
  <si>
    <t xml:space="preserve">Urząd  Dzielnicy  Bielany                                                              ul. Żeromskiego 29                                            01-882 Warszawa                            </t>
  </si>
  <si>
    <t>Bilans jednostki budżetowej lub samorządowego zakładu budżetowego</t>
  </si>
  <si>
    <t>Numer identyfikacyjny</t>
  </si>
  <si>
    <t>A. AKTYWA TRWAŁE</t>
  </si>
  <si>
    <t>A. FUNDUSZ</t>
  </si>
  <si>
    <t>I. Wartości niematerialne i prawne</t>
  </si>
  <si>
    <t>II. Rzeczowe aktywa trwałe</t>
  </si>
  <si>
    <t>II. Wynik finansowy netto (+/-)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</si>
  <si>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</si>
  <si>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</si>
  <si>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</si>
  <si>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</si>
  <si>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B. Fundusze placówek</t>
  </si>
  <si>
    <t>C. Państwowe fundusze celowe</t>
  </si>
  <si>
    <t>II. Zobowiązania krótkoterminowe</t>
  </si>
  <si>
    <t>3. Zobowiązania z tytułu ubezpieczeń i innych świadczeń</t>
  </si>
  <si>
    <t>3. Inne długoterminowe aktywa finansowe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</si>
  <si>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</si>
  <si>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</si>
  <si>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</si>
  <si>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</si>
  <si>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</si>
  <si>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</si>
  <si>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8.1. Zakładowy Fundusz Świadczeń Socjalnych</t>
  </si>
  <si>
    <t>8.2. Inne fundusze</t>
  </si>
  <si>
    <t>2. Półprodukty i produkty w toku</t>
  </si>
  <si>
    <t>1. Rozliczenia międzyokresowe przychodów</t>
  </si>
  <si>
    <t>3. Należności z tytułu ubezpieczeń i innych świadczeń</t>
  </si>
  <si>
    <t>5. Rozliczenia z tytułu środków na wydatki budżetowe i z tytułu dochodów budżetowych</t>
  </si>
  <si>
    <t>2. Środki pieniężne na rachunkach bankowych</t>
  </si>
  <si>
    <t>4. Inne środki pieniężne</t>
  </si>
  <si>
    <t>5. Akcje lub udziały</t>
  </si>
  <si>
    <t>6. Inne papiery wartościowe</t>
  </si>
  <si>
    <t>IV. Rozliczenie międzyokresowe</t>
  </si>
  <si>
    <t>....................................................</t>
  </si>
  <si>
    <t xml:space="preserve">Urząd Dzielnicy  Bielany                                ul. Żeromskiego 29                                          01-882 Warszawa           </t>
  </si>
  <si>
    <t xml:space="preserve">Rachunek zysków i strat jednostki </t>
  </si>
  <si>
    <t>(wariant porównawczy)</t>
  </si>
  <si>
    <t>Stan na koniec roku poprzedniego</t>
  </si>
  <si>
    <t>Stan na koniec roku bieżącego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</si>
  <si>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</si>
  <si>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</si>
  <si>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</si>
  <si>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</si>
  <si>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</si>
  <si>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</si>
  <si>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</si>
  <si>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II. Zużycie materiałów i energii</t>
  </si>
  <si>
    <t>VI. Ubezpieczenia społeczne i inne świadczenia dla pracowników</t>
  </si>
  <si>
    <t>VIII. Wartość sprzedanych towarów i materiałów</t>
  </si>
  <si>
    <t>IX. Inne świadczenia finansowane z budżetu</t>
  </si>
  <si>
    <t>C. Zysk (strata) z działalności podstawowej (A-B)</t>
  </si>
  <si>
    <t>I. Koszty inwestycji finansowanych ze środków własnych samorządowych zakładów budżetowych i dochodów jednostek budżetowych gromadzonych na wydzielonym rachunku</t>
  </si>
  <si>
    <t>F. Zysk (strata) z działalności operacyjnej (C+D-E)</t>
  </si>
  <si>
    <t>III. Inne</t>
  </si>
  <si>
    <t>I. Zysk (strata) z działalności gospodarczej (F+G-H)</t>
  </si>
  <si>
    <t>J. Wynik zdarzeń nadzwyczajnych (J.I.-J.II.)</t>
  </si>
  <si>
    <t>I. Zyski nadzwyczajne</t>
  </si>
  <si>
    <t>II. Straty nadzwyczajne</t>
  </si>
  <si>
    <t>I. Zysk (strata) brutto (F+G-H)</t>
  </si>
  <si>
    <t>K. Pozostałe obowiązkowe zmniejszenia zysku (zwiększenia straty)</t>
  </si>
  <si>
    <t>L. Zysk (strata) netto (I-J-K)</t>
  </si>
  <si>
    <t>..................................................</t>
  </si>
  <si>
    <t>........................................</t>
  </si>
  <si>
    <t>Urząd Dzielnicy Bielany                                                      ul. Żeromskiego 29                                                   01-882 Warszawa</t>
  </si>
  <si>
    <t>Zestawienie zmian w funduszu jednostki</t>
  </si>
  <si>
    <t>1.2. Zrealizowane wydatki budżetowe</t>
  </si>
  <si>
    <t>1.3. Zrealizowane płatności ze środków europejskich</t>
  </si>
  <si>
    <t>1.4. Środki na inwestycje</t>
  </si>
  <si>
    <t>1.6. Nieodpłatnie otrzymane środki trwałe i środki trwałe w budowie oraz wartości niematerialne i prawne</t>
  </si>
  <si>
    <t>1.7. Aktywa przejęte od zlikwidowanych lub połączonych jednostek</t>
  </si>
  <si>
    <t>1.9. Pozostałe odpisy z wyniku finansowego za rok bieżący</t>
  </si>
  <si>
    <t>2. Zmniejszenia funduszu jednostki (z tytułu)</t>
  </si>
  <si>
    <t>2.2. Zrealizowane dochody budżetowe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</si>
  <si>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</si>
  <si>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</si>
  <si>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</si>
  <si>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</si>
  <si>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III. Wynik finansowy netto za rok bieżący (+,-)</t>
  </si>
  <si>
    <t>IV. Fundusz (II+,-III)</t>
  </si>
  <si>
    <t>.................................................</t>
  </si>
  <si>
    <r>
      <t xml:space="preserve">REGON  </t>
    </r>
    <r>
      <rPr>
        <b/>
        <sz val="11"/>
        <color theme="1"/>
        <rFont val="Calibri"/>
        <family val="2"/>
        <charset val="238"/>
        <scheme val="minor"/>
      </rPr>
      <t>015259640</t>
    </r>
  </si>
  <si>
    <r>
      <t>REGON</t>
    </r>
    <r>
      <rPr>
        <b/>
        <sz val="11"/>
        <color theme="1"/>
        <rFont val="Calibri"/>
        <family val="2"/>
        <charset val="238"/>
        <scheme val="minor"/>
      </rPr>
      <t xml:space="preserve">  015259640</t>
    </r>
  </si>
  <si>
    <r>
      <t>D. Zobowiązania i rezerwy na zobowiązania</t>
    </r>
    <r>
      <rPr>
        <sz val="11"/>
        <color theme="1"/>
        <rFont val="Calibri"/>
        <family val="2"/>
        <charset val="238"/>
        <scheme val="minor"/>
      </rPr>
      <t> </t>
    </r>
  </si>
  <si>
    <r>
      <t> </t>
    </r>
    <r>
      <rPr>
        <b/>
        <sz val="11"/>
        <color theme="1"/>
        <rFont val="Calibri"/>
        <family val="2"/>
        <charset val="238"/>
        <scheme val="minor"/>
      </rPr>
      <t>I. Zobowiązania długoterminowe</t>
    </r>
  </si>
  <si>
    <r>
      <t>REGON</t>
    </r>
    <r>
      <rPr>
        <b/>
        <sz val="11"/>
        <color theme="1"/>
        <rFont val="Calibri"/>
        <family val="2"/>
        <charset val="238"/>
        <scheme val="minor"/>
      </rPr>
      <t xml:space="preserve">    015259640</t>
    </r>
  </si>
  <si>
    <t>Odpisy na koniec roku</t>
  </si>
  <si>
    <t>własne</t>
  </si>
  <si>
    <t>zlecone (Wojewoda)</t>
  </si>
  <si>
    <t>sporządzone na dzień 31.12.2021 r.</t>
  </si>
  <si>
    <t>sporządzony na dzień 31.12.2021 r.</t>
  </si>
  <si>
    <r>
      <t>sporządzony na dzień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31.12.2021 r.</t>
    </r>
  </si>
  <si>
    <t xml:space="preserve">Wartość początkowa na koniec roku </t>
  </si>
  <si>
    <t>Odpisy na początek roku</t>
  </si>
  <si>
    <t>Nazwa podmiotu</t>
  </si>
  <si>
    <t>Zysk/(strata) netto za rok zakończony dnia 31 grudnia poprzedniego roku</t>
  </si>
  <si>
    <t>Kapitały własne na dzień 31 grudnia poprzedniego roku</t>
  </si>
  <si>
    <r>
      <t>Należności długoterminowe</t>
    </r>
    <r>
      <rPr>
        <sz val="10"/>
        <rFont val="Calibri"/>
        <family val="2"/>
        <charset val="238"/>
      </rPr>
      <t>:</t>
    </r>
  </si>
  <si>
    <r>
      <t xml:space="preserve"> </t>
    </r>
    <r>
      <rPr>
        <b/>
        <sz val="10"/>
        <rFont val="Calibri"/>
        <family val="2"/>
        <charset val="238"/>
      </rPr>
      <t>w tym</t>
    </r>
    <r>
      <rPr>
        <sz val="10"/>
        <rFont val="Calibri"/>
        <family val="2"/>
        <charset val="238"/>
      </rPr>
      <t xml:space="preserve"> należności finansowe (pożyczki zagrożone)</t>
    </r>
  </si>
  <si>
    <r>
      <t>Należności krótkoterminowe</t>
    </r>
    <r>
      <rPr>
        <sz val="10"/>
        <rFont val="Calibri"/>
        <family val="2"/>
        <charset val="238"/>
      </rPr>
      <t>:</t>
    </r>
  </si>
  <si>
    <r>
      <rPr>
        <b/>
        <sz val="10"/>
        <rFont val="Calibri"/>
        <family val="2"/>
        <charset val="238"/>
      </rPr>
      <t>w tym</t>
    </r>
    <r>
      <rPr>
        <sz val="10"/>
        <rFont val="Calibri"/>
        <family val="2"/>
        <charset val="238"/>
      </rPr>
      <t xml:space="preserve"> należności finansowe (pożyczki zagrożone)</t>
    </r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</si>
  <si>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</si>
  <si>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</si>
  <si>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>Wykorzystane</t>
  </si>
  <si>
    <t xml:space="preserve">Rozwiązane 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</si>
  <si>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</si>
  <si>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</si>
  <si>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o zasiedzenie</t>
  </si>
  <si>
    <t>z tyt. zwrotu nieruchomości</t>
  </si>
  <si>
    <t>za niedostarczenie lokalu socjalnego</t>
  </si>
  <si>
    <r>
      <t xml:space="preserve">odszkod. z tytułu decyzji sprzedażowych lokali oraz </t>
    </r>
    <r>
      <rPr>
        <b/>
        <i/>
        <sz val="10"/>
        <rFont val="Calibri"/>
        <family val="2"/>
        <charset val="238"/>
      </rPr>
      <t>z tytułu utraty</t>
    </r>
    <r>
      <rPr>
        <i/>
        <sz val="10"/>
        <rFont val="Calibri"/>
        <family val="2"/>
        <charset val="238"/>
      </rPr>
      <t xml:space="preserve"> wartości sprzedanych lokali, </t>
    </r>
    <r>
      <rPr>
        <b/>
        <i/>
        <sz val="10"/>
        <rFont val="Calibri"/>
        <family val="2"/>
        <charset val="238"/>
      </rPr>
      <t xml:space="preserve">zapłaty za </t>
    </r>
    <r>
      <rPr>
        <i/>
        <sz val="10"/>
        <rFont val="Calibri"/>
        <family val="2"/>
        <charset val="238"/>
      </rPr>
      <t>wykup lokalu użytkowego</t>
    </r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</si>
  <si>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</si>
  <si>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</si>
  <si>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</si>
  <si>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</si>
  <si>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</si>
  <si>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</si>
  <si>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</si>
  <si>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</si>
  <si>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</si>
  <si>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</si>
  <si>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</si>
  <si>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</si>
  <si>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</si>
  <si>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</si>
  <si>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</si>
  <si>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</si>
  <si>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t>Tytuł zobowiązania warunkowego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</si>
  <si>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</si>
  <si>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</si>
  <si>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</si>
  <si>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Inne papiery wartościowe</t>
  </si>
  <si>
    <t xml:space="preserve">Inne papiery wartościowe  </t>
  </si>
  <si>
    <t>Inne krótkoterminowe aktywa finansowe</t>
  </si>
  <si>
    <t>Wartośc początkowa na koniec roku</t>
  </si>
  <si>
    <t>Odpisy z tytułu trwałej utraty wartości na początek roku</t>
  </si>
  <si>
    <t>Odpisy z tytułu trwałej utraty wartości na koniec roku</t>
  </si>
  <si>
    <t>z tytułu pożyczek mieszkaniowych.</t>
  </si>
  <si>
    <t>II.2.2 Koszt wytworzenia środków trwałych w budowie poniesiony w okresie</t>
  </si>
  <si>
    <t>Środki trwałe oddane do użytkowania na dzień bilansowy</t>
  </si>
  <si>
    <t>Środki trwałe w budowie na dzień bilansowy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</si>
  <si>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</si>
  <si>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Struktura przychodów</t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</si>
  <si>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</si>
  <si>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opłaty z tyt. przekształcenia prawa wieczystego gruntów w prawo własności</t>
  </si>
  <si>
    <r>
      <t xml:space="preserve">opłaty za dzierżawę, najem </t>
    </r>
    <r>
      <rPr>
        <b/>
        <i/>
        <sz val="10"/>
        <rFont val="Calibri"/>
        <family val="2"/>
        <charset val="238"/>
      </rPr>
      <t xml:space="preserve">niezwiązane </t>
    </r>
    <r>
      <rPr>
        <i/>
        <sz val="10"/>
        <rFont val="Calibri"/>
        <family val="2"/>
        <charset val="238"/>
      </rPr>
      <t>z działalnością statutową</t>
    </r>
  </si>
  <si>
    <r>
      <t xml:space="preserve">opłaty za wyżywienie </t>
    </r>
    <r>
      <rPr>
        <b/>
        <i/>
        <sz val="10"/>
        <rFont val="Calibri"/>
        <family val="2"/>
        <charset val="238"/>
      </rPr>
      <t>niezwiązane</t>
    </r>
    <r>
      <rPr>
        <i/>
        <sz val="10"/>
        <rFont val="Calibri"/>
        <family val="2"/>
        <charset val="238"/>
      </rPr>
      <t xml:space="preserve"> z działalnością statutową</t>
    </r>
  </si>
  <si>
    <t>odpisane przedawnione, nieściągnięte lub umorzone zobowiązania</t>
  </si>
  <si>
    <r>
      <t>rozwiązanie odpisów aktualizujących</t>
    </r>
    <r>
      <rPr>
        <b/>
        <i/>
        <sz val="10"/>
        <rFont val="Calibri"/>
        <family val="2"/>
        <charset val="238"/>
      </rPr>
      <t xml:space="preserve"> wartość</t>
    </r>
    <r>
      <rPr>
        <i/>
        <sz val="10"/>
        <rFont val="Calibri"/>
        <family val="2"/>
        <charset val="238"/>
      </rPr>
      <t xml:space="preserve">  śr. trwałych, śr. trwałych w budowie oraz wartości niematerialnych i prawnych</t>
    </r>
  </si>
  <si>
    <r>
      <rPr>
        <b/>
        <i/>
        <sz val="10"/>
        <rFont val="Calibri"/>
        <family val="2"/>
        <charset val="238"/>
      </rPr>
      <t>inne</t>
    </r>
    <r>
      <rPr>
        <i/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</si>
  <si>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r>
      <t xml:space="preserve">utworzenie </t>
    </r>
    <r>
      <rPr>
        <b/>
        <i/>
        <sz val="10"/>
        <rFont val="Calibri"/>
        <family val="2"/>
        <charset val="238"/>
      </rPr>
      <t>odpisów</t>
    </r>
    <r>
      <rPr>
        <i/>
        <sz val="10"/>
        <rFont val="Calibri"/>
        <family val="2"/>
        <charset val="238"/>
      </rPr>
      <t xml:space="preserve"> </t>
    </r>
    <r>
      <rPr>
        <b/>
        <i/>
        <sz val="10"/>
        <rFont val="Calibri"/>
        <family val="2"/>
        <charset val="238"/>
      </rPr>
      <t>aktualizujących wartość</t>
    </r>
    <r>
      <rPr>
        <i/>
        <sz val="10"/>
        <rFont val="Calibri"/>
        <family val="2"/>
        <charset val="238"/>
      </rPr>
      <t xml:space="preserve"> śr. trwałych, śr. trwałych w budowie oraz wartości niematerialnych i prawnych</t>
    </r>
  </si>
  <si>
    <r>
      <t xml:space="preserve">utworzenie odpisu aktualizującego </t>
    </r>
    <r>
      <rPr>
        <i/>
        <sz val="10"/>
        <rFont val="Calibri"/>
        <family val="2"/>
        <charset val="238"/>
      </rPr>
      <t>wartość nieruchomości inwestycyjnych</t>
    </r>
  </si>
  <si>
    <r>
      <rPr>
        <b/>
        <i/>
        <sz val="10"/>
        <rFont val="Calibri"/>
        <family val="2"/>
        <charset val="238"/>
      </rPr>
      <t xml:space="preserve">utworzenie odpisu aktualizującego </t>
    </r>
    <r>
      <rPr>
        <i/>
        <sz val="10"/>
        <rFont val="Calibri"/>
        <family val="2"/>
        <charset val="238"/>
      </rPr>
      <t>wartość należności</t>
    </r>
  </si>
  <si>
    <t>utworzone rezerwy na zobowiązania</t>
  </si>
  <si>
    <r>
      <rPr>
        <b/>
        <i/>
        <sz val="10"/>
        <rFont val="Calibri"/>
        <family val="2"/>
        <charset val="238"/>
      </rPr>
      <t>inne koszty operacyjne</t>
    </r>
    <r>
      <rPr>
        <i/>
        <sz val="10"/>
        <rFont val="Calibri"/>
        <family val="2"/>
        <charset val="238"/>
      </rPr>
      <t xml:space="preserve"> (koszty postępowania sądowego, egzekucyjnego lub komorniczego, opłaty notarialne, skarbowe, </t>
    </r>
    <r>
      <rPr>
        <b/>
        <i/>
        <sz val="10"/>
        <rFont val="Calibri"/>
        <family val="2"/>
        <charset val="238"/>
      </rPr>
      <t>koszty z tyt. zaokrąglenia podatków m. in. podatku VAT,</t>
    </r>
    <r>
      <rPr>
        <i/>
        <sz val="10"/>
        <rFont val="Calibri"/>
        <family val="2"/>
        <charset val="238"/>
      </rPr>
      <t xml:space="preserve"> niedobory inwentaryzacyjne uznane za niezawinione, odszkodowania w spawach o roszczenia ze stosunku pracy, zwrot dotacji z lat ubiegłych itp.)</t>
    </r>
  </si>
  <si>
    <t>Spółki, w których Miasto posiada 100% udziałów, akcji w tym:</t>
  </si>
  <si>
    <t>Tramwaje Warszawskie Sp. z o.o.</t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</si>
  <si>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</si>
  <si>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 xml:space="preserve"> Stan na koniec roku</t>
  </si>
  <si>
    <t xml:space="preserve"> Stan na początek roku</t>
  </si>
  <si>
    <r>
      <t>Wartość początkowa na początek</t>
    </r>
    <r>
      <rPr>
        <b/>
        <sz val="10"/>
        <rFont val="Calibri"/>
        <family val="2"/>
        <charset val="238"/>
      </rPr>
      <t xml:space="preserve"> roku</t>
    </r>
  </si>
  <si>
    <r>
      <t xml:space="preserve">Zysk/(strata) netto za rok zakończony dnia 31 grudnia </t>
    </r>
    <r>
      <rPr>
        <b/>
        <strike/>
        <sz val="10"/>
        <rFont val="Calibri"/>
        <family val="2"/>
        <charset val="238"/>
      </rPr>
      <t>o</t>
    </r>
    <r>
      <rPr>
        <b/>
        <sz val="10"/>
        <rFont val="Calibri"/>
        <family val="2"/>
        <charset val="238"/>
      </rPr>
      <t xml:space="preserve"> bieżącego roku</t>
    </r>
  </si>
  <si>
    <r>
      <t xml:space="preserve">Kapitały własne na dzień 31 grudnia </t>
    </r>
    <r>
      <rPr>
        <b/>
        <sz val="10"/>
        <rFont val="Calibri"/>
        <family val="2"/>
        <charset val="238"/>
      </rPr>
      <t>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</si>
  <si>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</si>
  <si>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r>
      <t>na odszkodowania z tytułu bezumownego korzystania z</t>
    </r>
    <r>
      <rPr>
        <b/>
        <sz val="10"/>
        <rFont val="Calibri"/>
        <family val="2"/>
        <charset val="238"/>
      </rPr>
      <t xml:space="preserve"> nieruchomości</t>
    </r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</si>
  <si>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</si>
  <si>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Wartość początkowa na początek roku</t>
  </si>
  <si>
    <r>
      <t xml:space="preserve">Wartość netto na początek </t>
    </r>
    <r>
      <rPr>
        <b/>
        <sz val="10"/>
        <rFont val="Calibri"/>
        <family val="2"/>
        <charset val="238"/>
      </rPr>
      <t xml:space="preserve"> roku</t>
    </r>
  </si>
  <si>
    <r>
      <t>Wartość netto na koniec</t>
    </r>
    <r>
      <rPr>
        <b/>
        <sz val="10"/>
        <rFont val="Calibri"/>
        <family val="2"/>
        <charset val="238"/>
      </rPr>
      <t xml:space="preserve"> roku</t>
    </r>
  </si>
  <si>
    <r>
      <t xml:space="preserve">Rok </t>
    </r>
    <r>
      <rPr>
        <b/>
        <strike/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bieżący</t>
    </r>
  </si>
  <si>
    <r>
      <t>inne</t>
    </r>
    <r>
      <rPr>
        <i/>
        <strike/>
        <sz val="10"/>
        <rFont val="Calibri"/>
        <family val="2"/>
        <charset val="238"/>
      </rPr>
      <t xml:space="preserve"> </t>
    </r>
  </si>
  <si>
    <t xml:space="preserve">pozostałe </t>
  </si>
  <si>
    <t xml:space="preserve"> Urząd Miasta                                           Stołecznego Warszawy                                            Al. Jerozlimskie 44                               00-024 Warszawa</t>
  </si>
  <si>
    <t xml:space="preserve">                                                             Urząd Miasta                  Stołecznego Warszawy                                                                     Al. Jerozolimskie 44                                                                00-024 Warszawa</t>
  </si>
  <si>
    <t xml:space="preserve"> Urząd Miasta Stołecznego Warszawy                                 Al. Jerozolimskie 44                                                                     00-024 Warszawa                                                         </t>
  </si>
  <si>
    <t>Stan zatrudnienia na koniec 
roku bieżacego (osoby)</t>
  </si>
  <si>
    <t xml:space="preserve">nie wystąpiły </t>
  </si>
  <si>
    <t>brak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</si>
</sst>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DM&quot;_-;\-* #,##0.00\ &quot;DM&quot;_-;_-* &quot;-&quot;??\ &quot;DM&quot;_-;_-@_-"/>
    <numFmt numFmtId="165" formatCode="#,##0.00;[Red]#,##0.00"/>
  </numFmts>
  <fonts count="4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Book Antiqua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theme="0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trike/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u/>
      <sz val="10"/>
      <name val="Calibri"/>
      <family val="2"/>
      <charset val="238"/>
    </font>
    <font>
      <i/>
      <sz val="10"/>
      <color indexed="8"/>
      <name val="Calibri"/>
      <family val="2"/>
      <charset val="238"/>
    </font>
    <font>
      <i/>
      <sz val="10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i/>
      <strike/>
      <sz val="10"/>
      <name val="Calibri"/>
      <family val="2"/>
      <charset val="238"/>
    </font>
    <font>
      <sz val="10"/>
      <color rgb="FFFF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4" fillId="0" borderId="0"/>
  </cellStyleXfs>
  <cellXfs count="972">
    <xf numFmtId="0" fontId="0" fillId="0" borderId="0" xfId="0"/>
    <xf numFmtId="4" fontId="1" fillId="0" borderId="12" xfId="0" applyNumberFormat="1" applyFont="1" applyBorder="1"/>
    <xf numFmtId="4" fontId="1" fillId="0" borderId="12" xfId="0" applyNumberFormat="1" applyFont="1" applyBorder="1" applyAlignment="1">
      <alignment vertical="center"/>
    </xf>
    <xf numFmtId="0" fontId="0" fillId="0" borderId="0" xfId="0" applyFont="1"/>
    <xf numFmtId="4" fontId="0" fillId="0" borderId="12" xfId="0" applyNumberFormat="1" applyFont="1" applyBorder="1"/>
    <xf numFmtId="4" fontId="0" fillId="0" borderId="12" xfId="0" applyNumberFormat="1" applyFont="1" applyBorder="1" applyAlignment="1">
      <alignment vertical="center"/>
    </xf>
    <xf numFmtId="0" fontId="9" fillId="0" borderId="0" xfId="0" applyFont="1"/>
    <xf numFmtId="0" fontId="7" fillId="0" borderId="0" xfId="0" applyFont="1"/>
    <xf numFmtId="4" fontId="10" fillId="0" borderId="0" xfId="0" applyNumberFormat="1" applyFont="1"/>
    <xf numFmtId="4" fontId="7" fillId="0" borderId="0" xfId="0" applyNumberFormat="1" applyFont="1"/>
    <xf numFmtId="0" fontId="7" fillId="0" borderId="0" xfId="0" applyFont="1" applyAlignment="1">
      <alignment horizontal="center" wrapText="1"/>
    </xf>
    <xf numFmtId="0" fontId="11" fillId="0" borderId="0" xfId="0" applyFont="1"/>
    <xf numFmtId="4" fontId="11" fillId="0" borderId="0" xfId="0" applyNumberFormat="1" applyFont="1"/>
    <xf numFmtId="4" fontId="8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4" fontId="9" fillId="0" borderId="0" xfId="0" applyNumberFormat="1" applyFont="1"/>
    <xf numFmtId="0" fontId="8" fillId="0" borderId="0" xfId="0" applyFont="1" applyFill="1" applyBorder="1" applyAlignment="1">
      <alignment horizontal="right"/>
    </xf>
    <xf numFmtId="0" fontId="12" fillId="0" borderId="0" xfId="0" applyFont="1"/>
    <xf numFmtId="0" fontId="13" fillId="0" borderId="0" xfId="0" applyFont="1"/>
    <xf numFmtId="4" fontId="12" fillId="0" borderId="0" xfId="0" applyNumberFormat="1" applyFont="1"/>
    <xf numFmtId="0" fontId="14" fillId="0" borderId="0" xfId="0" applyFont="1"/>
    <xf numFmtId="0" fontId="15" fillId="0" borderId="0" xfId="0" applyFont="1"/>
    <xf numFmtId="0" fontId="0" fillId="4" borderId="108" xfId="0" applyFont="1" applyFill="1" applyBorder="1" applyAlignment="1">
      <alignment horizontal="center" wrapText="1"/>
    </xf>
    <xf numFmtId="0" fontId="0" fillId="4" borderId="111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1" fillId="4" borderId="21" xfId="0" applyFont="1" applyFill="1" applyBorder="1" applyAlignment="1">
      <alignment wrapText="1"/>
    </xf>
    <xf numFmtId="0" fontId="0" fillId="4" borderId="21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108" xfId="0" applyFont="1" applyBorder="1" applyAlignment="1">
      <alignment horizontal="left" vertical="top" wrapText="1"/>
    </xf>
    <xf numFmtId="4" fontId="1" fillId="4" borderId="21" xfId="0" applyNumberFormat="1" applyFont="1" applyFill="1" applyBorder="1" applyAlignment="1">
      <alignment horizontal="right"/>
    </xf>
    <xf numFmtId="4" fontId="0" fillId="4" borderId="21" xfId="0" applyNumberFormat="1" applyFont="1" applyFill="1" applyBorder="1" applyAlignment="1">
      <alignment horizontal="right"/>
    </xf>
    <xf numFmtId="4" fontId="1" fillId="4" borderId="112" xfId="0" applyNumberFormat="1" applyFont="1" applyFill="1" applyBorder="1" applyAlignment="1">
      <alignment horizontal="right"/>
    </xf>
    <xf numFmtId="0" fontId="16" fillId="0" borderId="0" xfId="2" applyFont="1"/>
    <xf numFmtId="0" fontId="18" fillId="0" borderId="0" xfId="2" applyFont="1" applyAlignment="1"/>
    <xf numFmtId="0" fontId="18" fillId="0" borderId="0" xfId="2" applyFont="1" applyAlignment="1">
      <alignment horizontal="left"/>
    </xf>
    <xf numFmtId="4" fontId="17" fillId="0" borderId="0" xfId="2" applyNumberFormat="1" applyFont="1" applyAlignment="1">
      <alignment horizontal="left"/>
    </xf>
    <xf numFmtId="0" fontId="16" fillId="0" borderId="2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17" fillId="0" borderId="0" xfId="2" applyFont="1" applyAlignment="1">
      <alignment vertical="center"/>
    </xf>
    <xf numFmtId="4" fontId="16" fillId="0" borderId="21" xfId="0" applyNumberFormat="1" applyFont="1" applyFill="1" applyBorder="1" applyAlignment="1">
      <alignment horizontal="right"/>
    </xf>
    <xf numFmtId="4" fontId="16" fillId="0" borderId="22" xfId="0" applyNumberFormat="1" applyFont="1" applyFill="1" applyBorder="1" applyAlignment="1">
      <alignment horizontal="right"/>
    </xf>
    <xf numFmtId="0" fontId="16" fillId="0" borderId="20" xfId="0" applyFont="1" applyFill="1" applyBorder="1"/>
    <xf numFmtId="0" fontId="24" fillId="0" borderId="20" xfId="0" applyFont="1" applyFill="1" applyBorder="1"/>
    <xf numFmtId="2" fontId="24" fillId="0" borderId="21" xfId="0" applyNumberFormat="1" applyFont="1" applyFill="1" applyBorder="1" applyAlignment="1">
      <alignment horizontal="right"/>
    </xf>
    <xf numFmtId="4" fontId="24" fillId="0" borderId="21" xfId="0" applyNumberFormat="1" applyFont="1" applyFill="1" applyBorder="1" applyAlignment="1">
      <alignment horizontal="right"/>
    </xf>
    <xf numFmtId="4" fontId="24" fillId="0" borderId="22" xfId="0" applyNumberFormat="1" applyFont="1" applyFill="1" applyBorder="1" applyAlignment="1">
      <alignment horizontal="right"/>
    </xf>
    <xf numFmtId="4" fontId="24" fillId="0" borderId="23" xfId="0" applyNumberFormat="1" applyFont="1" applyFill="1" applyBorder="1" applyAlignment="1">
      <alignment horizontal="right"/>
    </xf>
    <xf numFmtId="2" fontId="24" fillId="0" borderId="23" xfId="0" applyNumberFormat="1" applyFont="1" applyFill="1" applyBorder="1" applyAlignment="1">
      <alignment horizontal="right"/>
    </xf>
    <xf numFmtId="4" fontId="16" fillId="0" borderId="12" xfId="0" applyNumberFormat="1" applyFont="1" applyFill="1" applyBorder="1" applyAlignment="1">
      <alignment horizontal="right"/>
    </xf>
    <xf numFmtId="4" fontId="16" fillId="0" borderId="19" xfId="0" applyNumberFormat="1" applyFont="1" applyFill="1" applyBorder="1" applyAlignment="1">
      <alignment horizontal="right"/>
    </xf>
    <xf numFmtId="0" fontId="16" fillId="2" borderId="20" xfId="0" applyFont="1" applyFill="1" applyBorder="1"/>
    <xf numFmtId="4" fontId="16" fillId="2" borderId="21" xfId="0" applyNumberFormat="1" applyFont="1" applyFill="1" applyBorder="1" applyAlignment="1">
      <alignment horizontal="right"/>
    </xf>
    <xf numFmtId="4" fontId="16" fillId="2" borderId="22" xfId="0" applyNumberFormat="1" applyFont="1" applyFill="1" applyBorder="1" applyAlignment="1">
      <alignment horizontal="right"/>
    </xf>
    <xf numFmtId="0" fontId="16" fillId="2" borderId="24" xfId="0" applyFont="1" applyFill="1" applyBorder="1"/>
    <xf numFmtId="4" fontId="16" fillId="2" borderId="25" xfId="0" applyNumberFormat="1" applyFont="1" applyFill="1" applyBorder="1" applyAlignment="1">
      <alignment horizontal="right"/>
    </xf>
    <xf numFmtId="4" fontId="16" fillId="2" borderId="116" xfId="0" applyNumberFormat="1" applyFont="1" applyFill="1" applyBorder="1" applyAlignment="1">
      <alignment horizontal="right"/>
    </xf>
    <xf numFmtId="0" fontId="21" fillId="0" borderId="0" xfId="0" applyFont="1" applyFill="1" applyBorder="1"/>
    <xf numFmtId="4" fontId="16" fillId="0" borderId="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20" fillId="0" borderId="0" xfId="0" applyNumberFormat="1" applyFont="1" applyAlignment="1">
      <alignment vertical="center"/>
    </xf>
    <xf numFmtId="0" fontId="17" fillId="0" borderId="0" xfId="0" applyFont="1"/>
    <xf numFmtId="4" fontId="16" fillId="3" borderId="36" xfId="0" applyNumberFormat="1" applyFont="1" applyFill="1" applyBorder="1" applyAlignment="1">
      <alignment horizontal="right"/>
    </xf>
    <xf numFmtId="4" fontId="16" fillId="4" borderId="36" xfId="0" applyNumberFormat="1" applyFont="1" applyFill="1" applyBorder="1" applyAlignment="1">
      <alignment horizontal="right"/>
    </xf>
    <xf numFmtId="4" fontId="24" fillId="0" borderId="36" xfId="0" applyNumberFormat="1" applyFont="1" applyBorder="1" applyAlignment="1">
      <alignment horizontal="right"/>
    </xf>
    <xf numFmtId="2" fontId="24" fillId="0" borderId="36" xfId="0" applyNumberFormat="1" applyFont="1" applyBorder="1" applyAlignment="1">
      <alignment horizontal="right"/>
    </xf>
    <xf numFmtId="4" fontId="24" fillId="0" borderId="117" xfId="0" applyNumberFormat="1" applyFont="1" applyBorder="1" applyAlignment="1">
      <alignment horizontal="right"/>
    </xf>
    <xf numFmtId="4" fontId="16" fillId="4" borderId="32" xfId="0" applyNumberFormat="1" applyFont="1" applyFill="1" applyBorder="1" applyAlignment="1">
      <alignment horizontal="right"/>
    </xf>
    <xf numFmtId="4" fontId="24" fillId="0" borderId="36" xfId="0" applyNumberFormat="1" applyFont="1" applyFill="1" applyBorder="1" applyAlignment="1">
      <alignment horizontal="right"/>
    </xf>
    <xf numFmtId="4" fontId="16" fillId="0" borderId="36" xfId="0" applyNumberFormat="1" applyFont="1" applyFill="1" applyBorder="1" applyAlignment="1">
      <alignment horizontal="right"/>
    </xf>
    <xf numFmtId="4" fontId="16" fillId="3" borderId="39" xfId="0" applyNumberFormat="1" applyFont="1" applyFill="1" applyBorder="1" applyAlignment="1">
      <alignment horizontal="right"/>
    </xf>
    <xf numFmtId="0" fontId="17" fillId="0" borderId="0" xfId="5" applyFont="1" applyFill="1" applyAlignment="1" applyProtection="1">
      <alignment vertical="center" wrapText="1"/>
    </xf>
    <xf numFmtId="0" fontId="17" fillId="0" borderId="0" xfId="5" applyFont="1" applyFill="1" applyAlignment="1" applyProtection="1">
      <alignment vertical="center"/>
    </xf>
    <xf numFmtId="0" fontId="18" fillId="2" borderId="40" xfId="5" applyFont="1" applyFill="1" applyBorder="1" applyAlignment="1" applyProtection="1">
      <alignment horizontal="center" vertical="center" wrapText="1"/>
    </xf>
    <xf numFmtId="4" fontId="18" fillId="2" borderId="40" xfId="5" applyNumberFormat="1" applyFont="1" applyFill="1" applyBorder="1" applyAlignment="1" applyProtection="1">
      <alignment horizontal="center" vertical="center" wrapText="1"/>
    </xf>
    <xf numFmtId="0" fontId="18" fillId="2" borderId="5" xfId="5" applyFont="1" applyFill="1" applyBorder="1" applyAlignment="1" applyProtection="1">
      <alignment horizontal="center" vertical="center" wrapText="1"/>
    </xf>
    <xf numFmtId="0" fontId="18" fillId="0" borderId="30" xfId="5" applyFont="1" applyFill="1" applyBorder="1" applyAlignment="1" applyProtection="1">
      <alignment horizontal="left" vertical="center"/>
    </xf>
    <xf numFmtId="4" fontId="18" fillId="0" borderId="30" xfId="5" applyNumberFormat="1" applyFont="1" applyFill="1" applyBorder="1" applyAlignment="1" applyProtection="1">
      <alignment horizontal="center" vertical="center" wrapText="1"/>
    </xf>
    <xf numFmtId="0" fontId="18" fillId="0" borderId="29" xfId="5" applyFont="1" applyFill="1" applyBorder="1" applyAlignment="1" applyProtection="1">
      <alignment horizontal="center" vertical="center" wrapText="1"/>
    </xf>
    <xf numFmtId="4" fontId="18" fillId="2" borderId="41" xfId="5" applyNumberFormat="1" applyFont="1" applyFill="1" applyBorder="1" applyAlignment="1" applyProtection="1">
      <alignment vertical="center"/>
    </xf>
    <xf numFmtId="4" fontId="18" fillId="2" borderId="42" xfId="5" applyNumberFormat="1" applyFont="1" applyFill="1" applyBorder="1" applyAlignment="1" applyProtection="1">
      <alignment vertical="center"/>
    </xf>
    <xf numFmtId="0" fontId="18" fillId="0" borderId="43" xfId="5" applyFont="1" applyFill="1" applyBorder="1" applyAlignment="1" applyProtection="1">
      <alignment vertical="center" wrapText="1"/>
    </xf>
    <xf numFmtId="4" fontId="18" fillId="0" borderId="43" xfId="5" applyNumberFormat="1" applyFont="1" applyFill="1" applyBorder="1" applyAlignment="1" applyProtection="1">
      <alignment vertical="center"/>
    </xf>
    <xf numFmtId="4" fontId="18" fillId="0" borderId="44" xfId="5" applyNumberFormat="1" applyFont="1" applyFill="1" applyBorder="1" applyAlignment="1" applyProtection="1">
      <alignment vertical="center"/>
    </xf>
    <xf numFmtId="0" fontId="17" fillId="0" borderId="45" xfId="5" applyFont="1" applyFill="1" applyBorder="1" applyAlignment="1" applyProtection="1">
      <alignment vertical="center" wrapText="1"/>
    </xf>
    <xf numFmtId="4" fontId="17" fillId="0" borderId="45" xfId="5" applyNumberFormat="1" applyFont="1" applyFill="1" applyBorder="1" applyAlignment="1" applyProtection="1">
      <alignment vertical="center"/>
      <protection locked="0"/>
    </xf>
    <xf numFmtId="4" fontId="17" fillId="0" borderId="46" xfId="5" applyNumberFormat="1" applyFont="1" applyFill="1" applyBorder="1" applyAlignment="1" applyProtection="1">
      <alignment vertical="center"/>
    </xf>
    <xf numFmtId="0" fontId="17" fillId="0" borderId="45" xfId="5" quotePrefix="1" applyFont="1" applyFill="1" applyBorder="1" applyAlignment="1" applyProtection="1">
      <alignment vertical="center" wrapText="1"/>
      <protection locked="0"/>
    </xf>
    <xf numFmtId="4" fontId="18" fillId="2" borderId="47" xfId="5" applyNumberFormat="1" applyFont="1" applyFill="1" applyBorder="1" applyAlignment="1" applyProtection="1">
      <alignment vertical="center"/>
    </xf>
    <xf numFmtId="4" fontId="18" fillId="2" borderId="48" xfId="5" applyNumberFormat="1" applyFont="1" applyFill="1" applyBorder="1" applyAlignment="1" applyProtection="1">
      <alignment vertical="center"/>
    </xf>
    <xf numFmtId="0" fontId="18" fillId="0" borderId="28" xfId="5" applyFont="1" applyFill="1" applyBorder="1" applyAlignment="1" applyProtection="1">
      <alignment horizontal="left" vertical="center"/>
    </xf>
    <xf numFmtId="0" fontId="17" fillId="0" borderId="0" xfId="5" applyFont="1" applyFill="1" applyBorder="1" applyAlignment="1" applyProtection="1">
      <alignment vertical="center"/>
    </xf>
    <xf numFmtId="0" fontId="17" fillId="0" borderId="29" xfId="5" applyFont="1" applyFill="1" applyBorder="1" applyAlignment="1" applyProtection="1">
      <alignment vertical="center"/>
    </xf>
    <xf numFmtId="0" fontId="16" fillId="3" borderId="49" xfId="2" applyFont="1" applyFill="1" applyBorder="1" applyAlignment="1">
      <alignment horizontal="center" wrapText="1"/>
    </xf>
    <xf numFmtId="0" fontId="16" fillId="3" borderId="50" xfId="2" applyFont="1" applyFill="1" applyBorder="1" applyAlignment="1">
      <alignment horizontal="center" wrapText="1"/>
    </xf>
    <xf numFmtId="0" fontId="16" fillId="3" borderId="51" xfId="2" applyFont="1" applyFill="1" applyBorder="1" applyAlignment="1">
      <alignment horizontal="center" wrapText="1"/>
    </xf>
    <xf numFmtId="0" fontId="21" fillId="0" borderId="20" xfId="2" applyFont="1" applyBorder="1" applyAlignment="1">
      <alignment wrapText="1"/>
    </xf>
    <xf numFmtId="4" fontId="21" fillId="0" borderId="21" xfId="2" applyNumberFormat="1" applyFont="1" applyBorder="1" applyAlignment="1">
      <alignment horizontal="right"/>
    </xf>
    <xf numFmtId="4" fontId="21" fillId="0" borderId="22" xfId="2" applyNumberFormat="1" applyFont="1" applyFill="1" applyBorder="1" applyAlignment="1">
      <alignment horizontal="right"/>
    </xf>
    <xf numFmtId="0" fontId="21" fillId="0" borderId="52" xfId="2" applyFont="1" applyBorder="1" applyAlignment="1">
      <alignment wrapText="1"/>
    </xf>
    <xf numFmtId="0" fontId="21" fillId="0" borderId="23" xfId="2" applyFont="1" applyBorder="1" applyAlignment="1">
      <alignment wrapText="1"/>
    </xf>
    <xf numFmtId="0" fontId="21" fillId="0" borderId="53" xfId="2" applyFont="1" applyFill="1" applyBorder="1" applyAlignment="1">
      <alignment wrapText="1"/>
    </xf>
    <xf numFmtId="0" fontId="21" fillId="0" borderId="54" xfId="2" applyFont="1" applyBorder="1" applyAlignment="1">
      <alignment wrapText="1"/>
    </xf>
    <xf numFmtId="4" fontId="21" fillId="0" borderId="55" xfId="2" applyNumberFormat="1" applyFont="1" applyBorder="1" applyAlignment="1">
      <alignment horizontal="right"/>
    </xf>
    <xf numFmtId="2" fontId="21" fillId="0" borderId="55" xfId="2" applyNumberFormat="1" applyFont="1" applyBorder="1" applyAlignment="1">
      <alignment horizontal="right"/>
    </xf>
    <xf numFmtId="2" fontId="21" fillId="0" borderId="56" xfId="2" applyNumberFormat="1" applyFont="1" applyFill="1" applyBorder="1" applyAlignment="1">
      <alignment horizontal="right"/>
    </xf>
    <xf numFmtId="0" fontId="16" fillId="3" borderId="60" xfId="2" applyFont="1" applyFill="1" applyBorder="1" applyAlignment="1">
      <alignment horizontal="center" wrapText="1"/>
    </xf>
    <xf numFmtId="0" fontId="16" fillId="3" borderId="12" xfId="2" applyFont="1" applyFill="1" applyBorder="1" applyAlignment="1">
      <alignment horizontal="center" wrapText="1"/>
    </xf>
    <xf numFmtId="0" fontId="16" fillId="3" borderId="44" xfId="2" applyFont="1" applyFill="1" applyBorder="1" applyAlignment="1">
      <alignment horizontal="center" wrapText="1"/>
    </xf>
    <xf numFmtId="0" fontId="16" fillId="3" borderId="61" xfId="2" applyFont="1" applyFill="1" applyBorder="1" applyAlignment="1">
      <alignment horizontal="center" wrapText="1"/>
    </xf>
    <xf numFmtId="0" fontId="16" fillId="3" borderId="62" xfId="2" applyFont="1" applyFill="1" applyBorder="1" applyAlignment="1">
      <alignment horizontal="center" wrapText="1"/>
    </xf>
    <xf numFmtId="0" fontId="16" fillId="3" borderId="63" xfId="2" applyFont="1" applyFill="1" applyBorder="1" applyAlignment="1">
      <alignment horizontal="center" wrapText="1"/>
    </xf>
    <xf numFmtId="0" fontId="16" fillId="0" borderId="43" xfId="2" applyFont="1" applyBorder="1" applyAlignment="1">
      <alignment wrapText="1"/>
    </xf>
    <xf numFmtId="4" fontId="16" fillId="0" borderId="60" xfId="2" applyNumberFormat="1" applyFont="1" applyBorder="1" applyAlignment="1">
      <alignment horizontal="right"/>
    </xf>
    <xf numFmtId="4" fontId="16" fillId="0" borderId="12" xfId="2" applyNumberFormat="1" applyFont="1" applyBorder="1" applyAlignment="1">
      <alignment horizontal="right"/>
    </xf>
    <xf numFmtId="4" fontId="20" fillId="0" borderId="12" xfId="2" applyNumberFormat="1" applyFont="1" applyBorder="1" applyAlignment="1">
      <alignment vertical="center"/>
    </xf>
    <xf numFmtId="4" fontId="20" fillId="0" borderId="44" xfId="2" applyNumberFormat="1" applyFont="1" applyBorder="1" applyAlignment="1">
      <alignment vertical="center"/>
    </xf>
    <xf numFmtId="4" fontId="20" fillId="0" borderId="64" xfId="2" applyNumberFormat="1" applyFont="1" applyBorder="1" applyAlignment="1">
      <alignment vertical="center"/>
    </xf>
    <xf numFmtId="4" fontId="16" fillId="0" borderId="44" xfId="2" applyNumberFormat="1" applyFont="1" applyBorder="1" applyAlignment="1">
      <alignment horizontal="right"/>
    </xf>
    <xf numFmtId="0" fontId="29" fillId="0" borderId="43" xfId="2" applyFont="1" applyFill="1" applyBorder="1" applyAlignment="1">
      <alignment vertical="center" wrapText="1"/>
    </xf>
    <xf numFmtId="2" fontId="21" fillId="0" borderId="60" xfId="2" applyNumberFormat="1" applyFont="1" applyBorder="1" applyAlignment="1">
      <alignment wrapText="1"/>
    </xf>
    <xf numFmtId="2" fontId="21" fillId="0" borderId="12" xfId="2" applyNumberFormat="1" applyFont="1" applyBorder="1" applyAlignment="1">
      <alignment wrapText="1"/>
    </xf>
    <xf numFmtId="2" fontId="21" fillId="0" borderId="44" xfId="2" applyNumberFormat="1" applyFont="1" applyBorder="1" applyAlignment="1">
      <alignment wrapText="1"/>
    </xf>
    <xf numFmtId="0" fontId="29" fillId="0" borderId="65" xfId="2" applyFont="1" applyFill="1" applyBorder="1" applyAlignment="1">
      <alignment vertical="center" wrapText="1"/>
    </xf>
    <xf numFmtId="4" fontId="21" fillId="0" borderId="66" xfId="2" applyNumberFormat="1" applyFont="1" applyBorder="1" applyAlignment="1">
      <alignment horizontal="right"/>
    </xf>
    <xf numFmtId="2" fontId="21" fillId="0" borderId="67" xfId="2" applyNumberFormat="1" applyFont="1" applyBorder="1" applyAlignment="1">
      <alignment horizontal="right"/>
    </xf>
    <xf numFmtId="4" fontId="20" fillId="0" borderId="67" xfId="2" applyNumberFormat="1" applyFont="1" applyBorder="1" applyAlignment="1">
      <alignment vertical="center"/>
    </xf>
    <xf numFmtId="4" fontId="20" fillId="0" borderId="48" xfId="2" applyNumberFormat="1" applyFont="1" applyBorder="1" applyAlignment="1">
      <alignment vertical="center"/>
    </xf>
    <xf numFmtId="4" fontId="20" fillId="0" borderId="66" xfId="2" applyNumberFormat="1" applyFont="1" applyBorder="1" applyAlignment="1">
      <alignment vertical="center"/>
    </xf>
    <xf numFmtId="2" fontId="21" fillId="0" borderId="48" xfId="2" applyNumberFormat="1" applyFont="1" applyBorder="1" applyAlignment="1">
      <alignment horizontal="right"/>
    </xf>
    <xf numFmtId="0" fontId="16" fillId="2" borderId="47" xfId="2" applyFont="1" applyFill="1" applyBorder="1" applyAlignment="1">
      <alignment wrapText="1"/>
    </xf>
    <xf numFmtId="4" fontId="16" fillId="2" borderId="68" xfId="2" applyNumberFormat="1" applyFont="1" applyFill="1" applyBorder="1" applyAlignment="1">
      <alignment horizontal="right"/>
    </xf>
    <xf numFmtId="4" fontId="16" fillId="2" borderId="69" xfId="2" applyNumberFormat="1" applyFont="1" applyFill="1" applyBorder="1" applyAlignment="1">
      <alignment horizontal="right"/>
    </xf>
    <xf numFmtId="4" fontId="16" fillId="2" borderId="70" xfId="2" applyNumberFormat="1" applyFont="1" applyFill="1" applyBorder="1" applyAlignment="1">
      <alignment horizontal="right"/>
    </xf>
    <xf numFmtId="4" fontId="16" fillId="2" borderId="2" xfId="2" applyNumberFormat="1" applyFont="1" applyFill="1" applyBorder="1" applyAlignment="1">
      <alignment horizontal="right"/>
    </xf>
    <xf numFmtId="4" fontId="16" fillId="2" borderId="71" xfId="2" applyNumberFormat="1" applyFont="1" applyFill="1" applyBorder="1" applyAlignment="1">
      <alignment horizontal="right"/>
    </xf>
    <xf numFmtId="0" fontId="21" fillId="3" borderId="72" xfId="0" applyFont="1" applyFill="1" applyBorder="1" applyAlignment="1">
      <alignment horizontal="center" wrapText="1"/>
    </xf>
    <xf numFmtId="0" fontId="16" fillId="3" borderId="50" xfId="0" applyFont="1" applyFill="1" applyBorder="1" applyAlignment="1">
      <alignment horizontal="center" wrapText="1"/>
    </xf>
    <xf numFmtId="0" fontId="16" fillId="3" borderId="51" xfId="0" applyFont="1" applyFill="1" applyBorder="1" applyAlignment="1">
      <alignment horizontal="center" wrapText="1"/>
    </xf>
    <xf numFmtId="0" fontId="21" fillId="0" borderId="66" xfId="0" applyFont="1" applyBorder="1" applyAlignment="1">
      <alignment wrapText="1"/>
    </xf>
    <xf numFmtId="4" fontId="21" fillId="0" borderId="67" xfId="0" applyNumberFormat="1" applyFont="1" applyFill="1" applyBorder="1" applyAlignment="1">
      <alignment horizontal="right"/>
    </xf>
    <xf numFmtId="4" fontId="17" fillId="0" borderId="73" xfId="0" applyNumberFormat="1" applyFont="1" applyBorder="1" applyAlignment="1">
      <alignment horizontal="right"/>
    </xf>
    <xf numFmtId="4" fontId="21" fillId="0" borderId="22" xfId="2" applyNumberFormat="1" applyFont="1" applyBorder="1" applyAlignment="1">
      <alignment horizontal="right"/>
    </xf>
    <xf numFmtId="4" fontId="21" fillId="0" borderId="23" xfId="2" applyNumberFormat="1" applyFont="1" applyBorder="1" applyAlignment="1">
      <alignment horizontal="right"/>
    </xf>
    <xf numFmtId="4" fontId="21" fillId="0" borderId="53" xfId="2" applyNumberFormat="1" applyFont="1" applyBorder="1" applyAlignment="1">
      <alignment horizontal="right"/>
    </xf>
    <xf numFmtId="4" fontId="21" fillId="0" borderId="14" xfId="2" applyNumberFormat="1" applyFont="1" applyFill="1" applyBorder="1" applyAlignment="1">
      <alignment horizontal="right"/>
    </xf>
    <xf numFmtId="4" fontId="21" fillId="0" borderId="15" xfId="2" applyNumberFormat="1" applyFont="1" applyFill="1" applyBorder="1" applyAlignment="1">
      <alignment horizontal="right"/>
    </xf>
    <xf numFmtId="4" fontId="21" fillId="0" borderId="21" xfId="2" applyNumberFormat="1" applyFont="1" applyFill="1" applyBorder="1" applyAlignment="1">
      <alignment horizontal="right"/>
    </xf>
    <xf numFmtId="4" fontId="21" fillId="0" borderId="25" xfId="2" applyNumberFormat="1" applyFont="1" applyFill="1" applyBorder="1" applyAlignment="1">
      <alignment horizontal="right"/>
    </xf>
    <xf numFmtId="4" fontId="21" fillId="0" borderId="116" xfId="2" applyNumberFormat="1" applyFont="1" applyFill="1" applyBorder="1" applyAlignment="1">
      <alignment horizontal="right"/>
    </xf>
    <xf numFmtId="4" fontId="23" fillId="0" borderId="0" xfId="2" applyNumberFormat="1" applyFont="1" applyAlignment="1">
      <alignment vertical="center" wrapText="1"/>
    </xf>
    <xf numFmtId="4" fontId="20" fillId="0" borderId="0" xfId="2" applyNumberFormat="1" applyFont="1" applyAlignment="1">
      <alignment vertical="center" wrapText="1"/>
    </xf>
    <xf numFmtId="4" fontId="23" fillId="5" borderId="40" xfId="2" applyNumberFormat="1" applyFont="1" applyFill="1" applyBorder="1" applyAlignment="1">
      <alignment horizontal="center" vertical="center" wrapText="1"/>
    </xf>
    <xf numFmtId="4" fontId="23" fillId="5" borderId="4" xfId="2" applyNumberFormat="1" applyFont="1" applyFill="1" applyBorder="1" applyAlignment="1">
      <alignment horizontal="center" vertical="center" wrapText="1"/>
    </xf>
    <xf numFmtId="4" fontId="18" fillId="2" borderId="4" xfId="2" applyNumberFormat="1" applyFont="1" applyFill="1" applyBorder="1" applyAlignment="1">
      <alignment horizontal="center" vertical="center" wrapText="1"/>
    </xf>
    <xf numFmtId="4" fontId="23" fillId="0" borderId="41" xfId="2" applyNumberFormat="1" applyFont="1" applyFill="1" applyBorder="1" applyAlignment="1">
      <alignment vertical="center"/>
    </xf>
    <xf numFmtId="4" fontId="23" fillId="0" borderId="58" xfId="2" applyNumberFormat="1" applyFont="1" applyBorder="1" applyAlignment="1">
      <alignment vertical="center"/>
    </xf>
    <xf numFmtId="4" fontId="23" fillId="0" borderId="41" xfId="2" applyNumberFormat="1" applyFont="1" applyBorder="1" applyAlignment="1">
      <alignment vertical="center"/>
    </xf>
    <xf numFmtId="4" fontId="23" fillId="0" borderId="42" xfId="2" applyNumberFormat="1" applyFont="1" applyBorder="1" applyAlignment="1">
      <alignment vertical="center"/>
    </xf>
    <xf numFmtId="4" fontId="23" fillId="0" borderId="64" xfId="2" applyNumberFormat="1" applyFont="1" applyBorder="1" applyAlignment="1">
      <alignment vertical="center"/>
    </xf>
    <xf numFmtId="4" fontId="23" fillId="0" borderId="79" xfId="2" applyNumberFormat="1" applyFont="1" applyBorder="1" applyAlignment="1">
      <alignment vertical="center"/>
    </xf>
    <xf numFmtId="4" fontId="23" fillId="0" borderId="43" xfId="2" applyNumberFormat="1" applyFont="1" applyFill="1" applyBorder="1" applyAlignment="1">
      <alignment vertical="center"/>
    </xf>
    <xf numFmtId="4" fontId="23" fillId="0" borderId="80" xfId="2" applyNumberFormat="1" applyFont="1" applyBorder="1" applyAlignment="1">
      <alignment vertical="center"/>
    </xf>
    <xf numFmtId="4" fontId="23" fillId="0" borderId="43" xfId="2" applyNumberFormat="1" applyFont="1" applyBorder="1" applyAlignment="1">
      <alignment vertical="center"/>
    </xf>
    <xf numFmtId="4" fontId="23" fillId="0" borderId="44" xfId="2" applyNumberFormat="1" applyFont="1" applyBorder="1" applyAlignment="1">
      <alignment vertical="center"/>
    </xf>
    <xf numFmtId="4" fontId="20" fillId="0" borderId="79" xfId="2" applyNumberFormat="1" applyFont="1" applyBorder="1" applyAlignment="1">
      <alignment vertical="center"/>
    </xf>
    <xf numFmtId="3" fontId="20" fillId="0" borderId="43" xfId="2" applyNumberFormat="1" applyFont="1" applyFill="1" applyBorder="1" applyAlignment="1">
      <alignment vertical="center"/>
    </xf>
    <xf numFmtId="4" fontId="20" fillId="0" borderId="80" xfId="2" applyNumberFormat="1" applyFont="1" applyBorder="1" applyAlignment="1">
      <alignment vertical="center"/>
    </xf>
    <xf numFmtId="4" fontId="20" fillId="0" borderId="43" xfId="2" applyNumberFormat="1" applyFont="1" applyBorder="1" applyAlignment="1">
      <alignment vertical="center"/>
    </xf>
    <xf numFmtId="4" fontId="20" fillId="0" borderId="81" xfId="2" applyNumberFormat="1" applyFont="1" applyBorder="1" applyAlignment="1">
      <alignment vertical="center"/>
    </xf>
    <xf numFmtId="4" fontId="20" fillId="0" borderId="82" xfId="2" applyNumberFormat="1" applyFont="1" applyBorder="1" applyAlignment="1">
      <alignment vertical="center"/>
    </xf>
    <xf numFmtId="3" fontId="20" fillId="0" borderId="83" xfId="2" applyNumberFormat="1" applyFont="1" applyFill="1" applyBorder="1" applyAlignment="1">
      <alignment vertical="center"/>
    </xf>
    <xf numFmtId="4" fontId="20" fillId="0" borderId="84" xfId="2" applyNumberFormat="1" applyFont="1" applyBorder="1" applyAlignment="1">
      <alignment vertical="center"/>
    </xf>
    <xf numFmtId="4" fontId="20" fillId="0" borderId="83" xfId="2" applyNumberFormat="1" applyFont="1" applyBorder="1" applyAlignment="1">
      <alignment vertical="center"/>
    </xf>
    <xf numFmtId="4" fontId="20" fillId="0" borderId="85" xfId="2" applyNumberFormat="1" applyFont="1" applyBorder="1" applyAlignment="1">
      <alignment vertical="center"/>
    </xf>
    <xf numFmtId="4" fontId="23" fillId="5" borderId="86" xfId="2" applyNumberFormat="1" applyFont="1" applyFill="1" applyBorder="1" applyAlignment="1">
      <alignment vertical="center"/>
    </xf>
    <xf numFmtId="4" fontId="23" fillId="5" borderId="40" xfId="2" applyNumberFormat="1" applyFont="1" applyFill="1" applyBorder="1" applyAlignment="1">
      <alignment vertical="center"/>
    </xf>
    <xf numFmtId="4" fontId="23" fillId="0" borderId="59" xfId="2" applyNumberFormat="1" applyFont="1" applyFill="1" applyBorder="1" applyAlignment="1">
      <alignment vertical="center"/>
    </xf>
    <xf numFmtId="4" fontId="23" fillId="0" borderId="88" xfId="2" applyNumberFormat="1" applyFont="1" applyBorder="1" applyAlignment="1">
      <alignment vertical="center"/>
    </xf>
    <xf numFmtId="4" fontId="23" fillId="0" borderId="59" xfId="2" applyNumberFormat="1" applyFont="1" applyBorder="1" applyAlignment="1">
      <alignment vertical="center"/>
    </xf>
    <xf numFmtId="4" fontId="23" fillId="0" borderId="63" xfId="2" applyNumberFormat="1" applyFont="1" applyBorder="1" applyAlignment="1">
      <alignment vertical="center"/>
    </xf>
    <xf numFmtId="4" fontId="23" fillId="0" borderId="61" xfId="2" applyNumberFormat="1" applyFont="1" applyBorder="1" applyAlignment="1">
      <alignment vertical="center"/>
    </xf>
    <xf numFmtId="4" fontId="23" fillId="0" borderId="119" xfId="2" applyNumberFormat="1" applyFont="1" applyBorder="1" applyAlignment="1">
      <alignment vertical="center"/>
    </xf>
    <xf numFmtId="4" fontId="23" fillId="5" borderId="4" xfId="2" applyNumberFormat="1" applyFont="1" applyFill="1" applyBorder="1" applyAlignment="1">
      <alignment vertical="center"/>
    </xf>
    <xf numFmtId="4" fontId="20" fillId="0" borderId="0" xfId="2" applyNumberFormat="1" applyFont="1" applyFill="1" applyBorder="1" applyAlignment="1" applyProtection="1">
      <alignment vertical="center"/>
      <protection locked="0"/>
    </xf>
    <xf numFmtId="4" fontId="20" fillId="5" borderId="89" xfId="2" applyNumberFormat="1" applyFont="1" applyFill="1" applyBorder="1" applyAlignment="1" applyProtection="1">
      <alignment horizontal="center" vertical="center" wrapText="1"/>
      <protection locked="0"/>
    </xf>
    <xf numFmtId="4" fontId="20" fillId="5" borderId="27" xfId="2" applyNumberFormat="1" applyFont="1" applyFill="1" applyBorder="1" applyAlignment="1" applyProtection="1">
      <alignment horizontal="center" vertical="center" wrapText="1"/>
      <protection locked="0"/>
    </xf>
    <xf numFmtId="49" fontId="20" fillId="0" borderId="41" xfId="2" applyNumberFormat="1" applyFont="1" applyFill="1" applyBorder="1" applyAlignment="1" applyProtection="1">
      <alignment vertical="center"/>
      <protection locked="0"/>
    </xf>
    <xf numFmtId="4" fontId="20" fillId="0" borderId="41" xfId="2" applyNumberFormat="1" applyFont="1" applyFill="1" applyBorder="1" applyAlignment="1" applyProtection="1">
      <alignment vertical="center"/>
      <protection locked="0"/>
    </xf>
    <xf numFmtId="4" fontId="23" fillId="0" borderId="41" xfId="2" applyNumberFormat="1" applyFont="1" applyFill="1" applyBorder="1" applyAlignment="1" applyProtection="1">
      <alignment vertical="center"/>
      <protection locked="0"/>
    </xf>
    <xf numFmtId="49" fontId="23" fillId="0" borderId="59" xfId="2" applyNumberFormat="1" applyFont="1" applyFill="1" applyBorder="1" applyAlignment="1" applyProtection="1">
      <alignment vertical="center"/>
      <protection locked="0"/>
    </xf>
    <xf numFmtId="4" fontId="23" fillId="0" borderId="92" xfId="2" applyNumberFormat="1" applyFont="1" applyFill="1" applyBorder="1" applyAlignment="1" applyProtection="1">
      <alignment vertical="center"/>
      <protection locked="0"/>
    </xf>
    <xf numFmtId="4" fontId="23" fillId="0" borderId="59" xfId="2" applyNumberFormat="1" applyFont="1" applyFill="1" applyBorder="1" applyAlignment="1" applyProtection="1">
      <alignment vertical="center"/>
      <protection locked="0"/>
    </xf>
    <xf numFmtId="4" fontId="20" fillId="0" borderId="30" xfId="2" applyNumberFormat="1" applyFont="1" applyFill="1" applyBorder="1" applyAlignment="1" applyProtection="1">
      <alignment vertical="center"/>
      <protection locked="0"/>
    </xf>
    <xf numFmtId="49" fontId="20" fillId="0" borderId="59" xfId="2" applyNumberFormat="1" applyFont="1" applyFill="1" applyBorder="1" applyAlignment="1" applyProtection="1">
      <alignment vertical="center"/>
      <protection locked="0"/>
    </xf>
    <xf numFmtId="4" fontId="23" fillId="0" borderId="91" xfId="2" applyNumberFormat="1" applyFont="1" applyFill="1" applyBorder="1" applyAlignment="1" applyProtection="1">
      <alignment vertical="center"/>
    </xf>
    <xf numFmtId="4" fontId="20" fillId="0" borderId="43" xfId="2" applyNumberFormat="1" applyFont="1" applyFill="1" applyBorder="1" applyAlignment="1" applyProtection="1">
      <alignment vertical="center"/>
      <protection locked="0"/>
    </xf>
    <xf numFmtId="4" fontId="23" fillId="0" borderId="43" xfId="2" applyNumberFormat="1" applyFont="1" applyFill="1" applyBorder="1" applyAlignment="1" applyProtection="1">
      <alignment vertical="center"/>
      <protection locked="0"/>
    </xf>
    <xf numFmtId="4" fontId="20" fillId="0" borderId="91" xfId="2" applyNumberFormat="1" applyFont="1" applyFill="1" applyBorder="1" applyAlignment="1" applyProtection="1">
      <alignment vertical="center"/>
    </xf>
    <xf numFmtId="49" fontId="20" fillId="0" borderId="43" xfId="2" applyNumberFormat="1" applyFont="1" applyFill="1" applyBorder="1" applyAlignment="1" applyProtection="1">
      <alignment vertical="center"/>
      <protection locked="0"/>
    </xf>
    <xf numFmtId="4" fontId="23" fillId="2" borderId="40" xfId="2" applyNumberFormat="1" applyFont="1" applyFill="1" applyBorder="1" applyAlignment="1" applyProtection="1">
      <alignment vertical="center"/>
      <protection locked="0"/>
    </xf>
    <xf numFmtId="0" fontId="17" fillId="0" borderId="0" xfId="2" applyFont="1"/>
    <xf numFmtId="0" fontId="20" fillId="0" borderId="0" xfId="2" applyNumberFormat="1" applyFont="1" applyAlignment="1" applyProtection="1">
      <alignment horizontal="center" vertical="center"/>
      <protection locked="0"/>
    </xf>
    <xf numFmtId="4" fontId="20" fillId="0" borderId="0" xfId="2" applyNumberFormat="1" applyFont="1" applyFill="1" applyAlignment="1" applyProtection="1">
      <alignment vertical="center"/>
      <protection locked="0"/>
    </xf>
    <xf numFmtId="4" fontId="20" fillId="0" borderId="0" xfId="2" applyNumberFormat="1" applyFont="1" applyAlignment="1" applyProtection="1">
      <alignment vertical="center"/>
      <protection locked="0"/>
    </xf>
    <xf numFmtId="4" fontId="23" fillId="5" borderId="4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40" xfId="2" applyNumberFormat="1" applyFont="1" applyFill="1" applyBorder="1" applyAlignment="1" applyProtection="1">
      <alignment horizontal="center" vertical="center" wrapText="1"/>
      <protection locked="0"/>
    </xf>
    <xf numFmtId="4" fontId="20" fillId="0" borderId="7" xfId="2" applyNumberFormat="1" applyFont="1" applyBorder="1" applyAlignment="1" applyProtection="1">
      <alignment horizontal="right" vertical="center" wrapText="1"/>
      <protection locked="0"/>
    </xf>
    <xf numFmtId="4" fontId="23" fillId="0" borderId="94" xfId="2" applyNumberFormat="1" applyFont="1" applyFill="1" applyBorder="1" applyAlignment="1" applyProtection="1">
      <alignment horizontal="right" vertical="center" wrapText="1"/>
    </xf>
    <xf numFmtId="4" fontId="20" fillId="0" borderId="12" xfId="2" applyNumberFormat="1" applyFont="1" applyBorder="1" applyAlignment="1" applyProtection="1">
      <alignment horizontal="right" vertical="center" wrapText="1"/>
      <protection locked="0"/>
    </xf>
    <xf numFmtId="4" fontId="23" fillId="0" borderId="95" xfId="2" applyNumberFormat="1" applyFont="1" applyFill="1" applyBorder="1" applyAlignment="1" applyProtection="1">
      <alignment horizontal="right" vertical="center" wrapText="1"/>
    </xf>
    <xf numFmtId="4" fontId="20" fillId="0" borderId="67" xfId="2" applyNumberFormat="1" applyFont="1" applyBorder="1" applyAlignment="1" applyProtection="1">
      <alignment horizontal="right" vertical="center" wrapText="1"/>
      <protection locked="0"/>
    </xf>
    <xf numFmtId="4" fontId="23" fillId="0" borderId="98" xfId="2" applyNumberFormat="1" applyFont="1" applyFill="1" applyBorder="1" applyAlignment="1" applyProtection="1">
      <alignment horizontal="right" vertical="center" wrapText="1"/>
    </xf>
    <xf numFmtId="4" fontId="20" fillId="2" borderId="7" xfId="2" applyNumberFormat="1" applyFont="1" applyFill="1" applyBorder="1" applyAlignment="1" applyProtection="1">
      <alignment horizontal="right" vertical="center" wrapText="1"/>
      <protection locked="0"/>
    </xf>
    <xf numFmtId="4" fontId="23" fillId="2" borderId="99" xfId="2" applyNumberFormat="1" applyFont="1" applyFill="1" applyBorder="1" applyAlignment="1" applyProtection="1">
      <alignment horizontal="right" vertical="center" wrapText="1"/>
    </xf>
    <xf numFmtId="165" fontId="32" fillId="0" borderId="12" xfId="2" applyNumberFormat="1" applyFont="1" applyFill="1" applyBorder="1" applyAlignment="1" applyProtection="1">
      <alignment horizontal="right" vertical="center" wrapText="1"/>
      <protection locked="0"/>
    </xf>
    <xf numFmtId="4" fontId="32" fillId="0" borderId="12" xfId="2" applyNumberFormat="1" applyFont="1" applyFill="1" applyBorder="1" applyAlignment="1" applyProtection="1">
      <alignment horizontal="right" vertical="center" wrapText="1"/>
      <protection locked="0"/>
    </xf>
    <xf numFmtId="4" fontId="20" fillId="0" borderId="95" xfId="2" applyNumberFormat="1" applyFont="1" applyFill="1" applyBorder="1" applyAlignment="1" applyProtection="1">
      <alignment horizontal="right" vertical="center" wrapText="1"/>
    </xf>
    <xf numFmtId="165" fontId="32" fillId="0" borderId="67" xfId="2" applyNumberFormat="1" applyFont="1" applyFill="1" applyBorder="1" applyAlignment="1" applyProtection="1">
      <alignment horizontal="right" vertical="center" wrapText="1"/>
      <protection locked="0"/>
    </xf>
    <xf numFmtId="4" fontId="32" fillId="0" borderId="67" xfId="2" applyNumberFormat="1" applyFont="1" applyFill="1" applyBorder="1" applyAlignment="1" applyProtection="1">
      <alignment horizontal="right" vertical="center" wrapText="1"/>
      <protection locked="0"/>
    </xf>
    <xf numFmtId="4" fontId="20" fillId="0" borderId="73" xfId="2" applyNumberFormat="1" applyFont="1" applyFill="1" applyBorder="1" applyAlignment="1" applyProtection="1">
      <alignment horizontal="right" vertical="center" wrapText="1"/>
    </xf>
    <xf numFmtId="4" fontId="23" fillId="5" borderId="70" xfId="2" applyNumberFormat="1" applyFont="1" applyFill="1" applyBorder="1" applyAlignment="1" applyProtection="1">
      <alignment horizontal="right" vertical="center" wrapText="1"/>
    </xf>
    <xf numFmtId="4" fontId="23" fillId="5" borderId="69" xfId="2" applyNumberFormat="1" applyFont="1" applyFill="1" applyBorder="1" applyAlignment="1" applyProtection="1">
      <alignment horizontal="right" vertical="center" wrapText="1"/>
    </xf>
    <xf numFmtId="0" fontId="31" fillId="0" borderId="0" xfId="2" applyNumberFormat="1" applyFont="1" applyAlignment="1" applyProtection="1">
      <alignment horizontal="left" vertical="center" wrapText="1"/>
      <protection locked="0"/>
    </xf>
    <xf numFmtId="0" fontId="21" fillId="0" borderId="0" xfId="2" applyFont="1"/>
    <xf numFmtId="4" fontId="18" fillId="5" borderId="40" xfId="2" applyNumberFormat="1" applyFont="1" applyFill="1" applyBorder="1" applyAlignment="1" applyProtection="1">
      <alignment horizontal="center" vertical="center" wrapText="1"/>
      <protection locked="0"/>
    </xf>
    <xf numFmtId="4" fontId="18" fillId="5" borderId="40" xfId="2" applyNumberFormat="1" applyFont="1" applyFill="1" applyBorder="1" applyAlignment="1" applyProtection="1">
      <alignment horizontal="right" vertical="center" wrapText="1"/>
    </xf>
    <xf numFmtId="4" fontId="20" fillId="0" borderId="88" xfId="2" applyNumberFormat="1" applyFont="1" applyBorder="1" applyAlignment="1" applyProtection="1">
      <alignment horizontal="right" vertical="center" wrapText="1"/>
      <protection locked="0"/>
    </xf>
    <xf numFmtId="4" fontId="20" fillId="0" borderId="59" xfId="2" applyNumberFormat="1" applyFont="1" applyBorder="1" applyAlignment="1" applyProtection="1">
      <alignment horizontal="right" vertical="center" wrapText="1"/>
      <protection locked="0"/>
    </xf>
    <xf numFmtId="4" fontId="20" fillId="0" borderId="80" xfId="2" applyNumberFormat="1" applyFont="1" applyBorder="1" applyAlignment="1" applyProtection="1">
      <alignment horizontal="right" vertical="center" wrapText="1"/>
      <protection locked="0"/>
    </xf>
    <xf numFmtId="4" fontId="20" fillId="0" borderId="43" xfId="2" applyNumberFormat="1" applyFont="1" applyBorder="1" applyAlignment="1" applyProtection="1">
      <alignment horizontal="right" vertical="center" wrapText="1"/>
      <protection locked="0"/>
    </xf>
    <xf numFmtId="4" fontId="18" fillId="5" borderId="4" xfId="2" applyNumberFormat="1" applyFont="1" applyFill="1" applyBorder="1" applyAlignment="1" applyProtection="1">
      <alignment horizontal="right" vertical="center" wrapText="1"/>
    </xf>
    <xf numFmtId="4" fontId="23" fillId="5" borderId="4" xfId="2" applyNumberFormat="1" applyFont="1" applyFill="1" applyBorder="1" applyAlignment="1" applyProtection="1">
      <alignment horizontal="right" vertical="center" wrapText="1"/>
    </xf>
    <xf numFmtId="4" fontId="23" fillId="2" borderId="40" xfId="2" applyNumberFormat="1" applyFont="1" applyFill="1" applyBorder="1" applyAlignment="1" applyProtection="1">
      <alignment horizontal="right" vertical="center" wrapText="1"/>
    </xf>
    <xf numFmtId="4" fontId="23" fillId="5" borderId="5" xfId="2" applyNumberFormat="1" applyFont="1" applyFill="1" applyBorder="1" applyAlignment="1" applyProtection="1">
      <alignment horizontal="right" vertical="center" wrapText="1"/>
    </xf>
    <xf numFmtId="4" fontId="18" fillId="5" borderId="40" xfId="2" applyNumberFormat="1" applyFont="1" applyFill="1" applyBorder="1" applyAlignment="1">
      <alignment horizontal="center" vertical="center" wrapText="1"/>
    </xf>
    <xf numFmtId="4" fontId="20" fillId="0" borderId="58" xfId="2" applyNumberFormat="1" applyFont="1" applyFill="1" applyBorder="1" applyAlignment="1">
      <alignment horizontal="right" vertical="center" wrapText="1"/>
    </xf>
    <xf numFmtId="4" fontId="20" fillId="0" borderId="41" xfId="2" applyNumberFormat="1" applyFont="1" applyFill="1" applyBorder="1" applyAlignment="1">
      <alignment horizontal="right" vertical="center" wrapText="1"/>
    </xf>
    <xf numFmtId="4" fontId="20" fillId="0" borderId="48" xfId="2" applyNumberFormat="1" applyFont="1" applyFill="1" applyBorder="1" applyAlignment="1">
      <alignment horizontal="right" vertical="center" wrapText="1"/>
    </xf>
    <xf numFmtId="4" fontId="20" fillId="0" borderId="59" xfId="2" applyNumberFormat="1" applyFont="1" applyFill="1" applyBorder="1" applyAlignment="1">
      <alignment horizontal="right" vertical="center" wrapText="1"/>
    </xf>
    <xf numFmtId="4" fontId="23" fillId="5" borderId="1" xfId="2" applyNumberFormat="1" applyFont="1" applyFill="1" applyBorder="1" applyAlignment="1">
      <alignment horizontal="right" vertical="center" wrapText="1"/>
    </xf>
    <xf numFmtId="4" fontId="23" fillId="5" borderId="40" xfId="2" applyNumberFormat="1" applyFont="1" applyFill="1" applyBorder="1" applyAlignment="1">
      <alignment horizontal="right" vertical="center" wrapText="1"/>
    </xf>
    <xf numFmtId="4" fontId="20" fillId="0" borderId="0" xfId="2" applyNumberFormat="1" applyFont="1" applyFill="1" applyBorder="1" applyAlignment="1">
      <alignment vertical="center"/>
    </xf>
    <xf numFmtId="4" fontId="23" fillId="5" borderId="65" xfId="2" applyNumberFormat="1" applyFont="1" applyFill="1" applyBorder="1" applyAlignment="1">
      <alignment horizontal="center" vertical="center"/>
    </xf>
    <xf numFmtId="4" fontId="18" fillId="2" borderId="40" xfId="2" applyNumberFormat="1" applyFont="1" applyFill="1" applyBorder="1" applyAlignment="1">
      <alignment horizontal="center" vertical="center" wrapText="1"/>
    </xf>
    <xf numFmtId="4" fontId="23" fillId="2" borderId="40" xfId="2" applyNumberFormat="1" applyFont="1" applyFill="1" applyBorder="1" applyAlignment="1">
      <alignment horizontal="center" vertical="center" wrapText="1"/>
    </xf>
    <xf numFmtId="4" fontId="23" fillId="2" borderId="4" xfId="2" applyNumberFormat="1" applyFont="1" applyFill="1" applyBorder="1" applyAlignment="1">
      <alignment horizontal="center" vertical="center" wrapText="1"/>
    </xf>
    <xf numFmtId="4" fontId="18" fillId="2" borderId="65" xfId="2" applyNumberFormat="1" applyFont="1" applyFill="1" applyBorder="1" applyAlignment="1">
      <alignment horizontal="left" vertical="center" wrapText="1"/>
    </xf>
    <xf numFmtId="4" fontId="20" fillId="0" borderId="43" xfId="2" applyNumberFormat="1" applyFont="1" applyFill="1" applyBorder="1" applyAlignment="1">
      <alignment horizontal="left" vertical="center" wrapText="1"/>
    </xf>
    <xf numFmtId="4" fontId="20" fillId="0" borderId="59" xfId="2" applyNumberFormat="1" applyFont="1" applyFill="1" applyBorder="1" applyAlignment="1">
      <alignment vertical="center"/>
    </xf>
    <xf numFmtId="4" fontId="20" fillId="0" borderId="88" xfId="2" applyNumberFormat="1" applyFont="1" applyFill="1" applyBorder="1" applyAlignment="1">
      <alignment vertical="center"/>
    </xf>
    <xf numFmtId="4" fontId="20" fillId="0" borderId="43" xfId="2" applyNumberFormat="1" applyFont="1" applyFill="1" applyBorder="1" applyAlignment="1">
      <alignment vertical="center"/>
    </xf>
    <xf numFmtId="4" fontId="20" fillId="0" borderId="80" xfId="2" applyNumberFormat="1" applyFont="1" applyFill="1" applyBorder="1" applyAlignment="1">
      <alignment vertical="center"/>
    </xf>
    <xf numFmtId="4" fontId="32" fillId="0" borderId="28" xfId="2" applyNumberFormat="1" applyFont="1" applyFill="1" applyBorder="1" applyAlignment="1">
      <alignment horizontal="left" vertical="center" wrapText="1"/>
    </xf>
    <xf numFmtId="4" fontId="20" fillId="0" borderId="30" xfId="2" applyNumberFormat="1" applyFont="1" applyFill="1" applyBorder="1" applyAlignment="1">
      <alignment vertical="center"/>
    </xf>
    <xf numFmtId="4" fontId="23" fillId="5" borderId="3" xfId="2" applyNumberFormat="1" applyFont="1" applyFill="1" applyBorder="1" applyAlignment="1">
      <alignment horizontal="left" vertical="center"/>
    </xf>
    <xf numFmtId="4" fontId="23" fillId="5" borderId="3" xfId="2" applyNumberFormat="1" applyFont="1" applyFill="1" applyBorder="1" applyAlignment="1">
      <alignment vertical="center"/>
    </xf>
    <xf numFmtId="4" fontId="20" fillId="0" borderId="0" xfId="2" applyNumberFormat="1" applyFont="1" applyBorder="1" applyAlignment="1">
      <alignment vertical="center"/>
    </xf>
    <xf numFmtId="4" fontId="20" fillId="0" borderId="0" xfId="2" applyNumberFormat="1" applyFont="1" applyAlignment="1">
      <alignment horizontal="justify" vertical="center"/>
    </xf>
    <xf numFmtId="0" fontId="17" fillId="0" borderId="0" xfId="5" applyFont="1" applyBorder="1" applyAlignment="1"/>
    <xf numFmtId="4" fontId="20" fillId="0" borderId="58" xfId="2" applyNumberFormat="1" applyFont="1" applyBorder="1" applyAlignment="1" applyProtection="1">
      <alignment horizontal="right" vertical="center"/>
      <protection locked="0"/>
    </xf>
    <xf numFmtId="4" fontId="20" fillId="0" borderId="41" xfId="2" applyNumberFormat="1" applyFont="1" applyBorder="1" applyAlignment="1" applyProtection="1">
      <alignment horizontal="right" vertical="center" wrapText="1"/>
      <protection locked="0"/>
    </xf>
    <xf numFmtId="4" fontId="20" fillId="0" borderId="80" xfId="2" applyNumberFormat="1" applyFont="1" applyBorder="1" applyAlignment="1" applyProtection="1">
      <alignment horizontal="right" vertical="center"/>
      <protection locked="0"/>
    </xf>
    <xf numFmtId="4" fontId="32" fillId="0" borderId="80" xfId="2" applyNumberFormat="1" applyFont="1" applyBorder="1" applyAlignment="1" applyProtection="1">
      <alignment horizontal="right" vertical="center"/>
      <protection locked="0"/>
    </xf>
    <xf numFmtId="4" fontId="32" fillId="0" borderId="43" xfId="2" applyNumberFormat="1" applyFont="1" applyBorder="1" applyAlignment="1" applyProtection="1">
      <alignment horizontal="right" vertical="center" wrapText="1"/>
      <protection locked="0"/>
    </xf>
    <xf numFmtId="0" fontId="17" fillId="0" borderId="0" xfId="5" applyFont="1" applyBorder="1" applyAlignment="1">
      <alignment wrapText="1"/>
    </xf>
    <xf numFmtId="4" fontId="20" fillId="0" borderId="84" xfId="2" applyNumberFormat="1" applyFont="1" applyBorder="1" applyAlignment="1" applyProtection="1">
      <alignment horizontal="right" vertical="center"/>
      <protection locked="0"/>
    </xf>
    <xf numFmtId="4" fontId="20" fillId="0" borderId="83" xfId="2" applyNumberFormat="1" applyFont="1" applyBorder="1" applyAlignment="1" applyProtection="1">
      <alignment horizontal="right" vertical="center" wrapText="1"/>
      <protection locked="0"/>
    </xf>
    <xf numFmtId="4" fontId="20" fillId="0" borderId="101" xfId="2" applyNumberFormat="1" applyFont="1" applyBorder="1" applyAlignment="1" applyProtection="1">
      <alignment horizontal="right" vertical="center"/>
      <protection locked="0"/>
    </xf>
    <xf numFmtId="4" fontId="20" fillId="0" borderId="91" xfId="2" applyNumberFormat="1" applyFont="1" applyBorder="1" applyAlignment="1" applyProtection="1">
      <alignment horizontal="right" vertical="center"/>
      <protection locked="0"/>
    </xf>
    <xf numFmtId="4" fontId="20" fillId="0" borderId="0" xfId="2" applyNumberFormat="1" applyFont="1" applyBorder="1" applyAlignment="1" applyProtection="1">
      <alignment horizontal="right" vertical="center"/>
      <protection locked="0"/>
    </xf>
    <xf numFmtId="4" fontId="20" fillId="0" borderId="30" xfId="2" applyNumberFormat="1" applyFont="1" applyBorder="1" applyAlignment="1" applyProtection="1">
      <alignment horizontal="right" vertical="center" wrapText="1"/>
      <protection locked="0"/>
    </xf>
    <xf numFmtId="4" fontId="23" fillId="2" borderId="5" xfId="2" applyNumberFormat="1" applyFont="1" applyFill="1" applyBorder="1" applyAlignment="1" applyProtection="1">
      <alignment horizontal="right" vertical="center"/>
    </xf>
    <xf numFmtId="4" fontId="23" fillId="5" borderId="40" xfId="2" applyNumberFormat="1" applyFont="1" applyFill="1" applyBorder="1" applyAlignment="1" applyProtection="1">
      <alignment horizontal="right" vertical="center"/>
    </xf>
    <xf numFmtId="4" fontId="23" fillId="0" borderId="26" xfId="2" applyNumberFormat="1" applyFont="1" applyBorder="1" applyAlignment="1" applyProtection="1">
      <alignment horizontal="right" vertical="center" wrapText="1"/>
      <protection locked="0"/>
    </xf>
    <xf numFmtId="4" fontId="23" fillId="0" borderId="27" xfId="2" applyNumberFormat="1" applyFont="1" applyFill="1" applyBorder="1" applyAlignment="1" applyProtection="1">
      <alignment horizontal="right" vertical="center" wrapText="1"/>
    </xf>
    <xf numFmtId="4" fontId="23" fillId="0" borderId="40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40" xfId="2" applyNumberFormat="1" applyFont="1" applyFill="1" applyBorder="1" applyAlignment="1" applyProtection="1">
      <alignment horizontal="right" vertical="center" wrapText="1"/>
    </xf>
    <xf numFmtId="165" fontId="32" fillId="0" borderId="7" xfId="2" applyNumberFormat="1" applyFont="1" applyFill="1" applyBorder="1" applyAlignment="1" applyProtection="1">
      <alignment horizontal="right" vertical="center" wrapText="1"/>
      <protection locked="0"/>
    </xf>
    <xf numFmtId="165" fontId="32" fillId="0" borderId="63" xfId="2" applyNumberFormat="1" applyFont="1" applyFill="1" applyBorder="1" applyAlignment="1" applyProtection="1">
      <alignment horizontal="right" vertical="center" wrapText="1"/>
      <protection locked="0"/>
    </xf>
    <xf numFmtId="165" fontId="32" fillId="0" borderId="62" xfId="2" applyNumberFormat="1" applyFont="1" applyFill="1" applyBorder="1" applyAlignment="1" applyProtection="1">
      <alignment horizontal="right" vertical="center" wrapText="1"/>
      <protection locked="0"/>
    </xf>
    <xf numFmtId="165" fontId="32" fillId="0" borderId="44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0" xfId="2" applyNumberFormat="1" applyFont="1" applyAlignment="1" applyProtection="1">
      <alignment vertical="center"/>
      <protection locked="0"/>
    </xf>
    <xf numFmtId="4" fontId="18" fillId="2" borderId="89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40" xfId="2" applyNumberFormat="1" applyFont="1" applyFill="1" applyBorder="1" applyAlignment="1" applyProtection="1">
      <alignment horizontal="right" vertical="center"/>
    </xf>
    <xf numFmtId="4" fontId="23" fillId="0" borderId="88" xfId="2" applyNumberFormat="1" applyFont="1" applyFill="1" applyBorder="1" applyAlignment="1" applyProtection="1">
      <alignment horizontal="right" vertical="center"/>
      <protection locked="0"/>
    </xf>
    <xf numFmtId="4" fontId="23" fillId="0" borderId="59" xfId="2" applyNumberFormat="1" applyFont="1" applyFill="1" applyBorder="1" applyAlignment="1" applyProtection="1">
      <alignment horizontal="right" vertical="center"/>
      <protection locked="0"/>
    </xf>
    <xf numFmtId="4" fontId="20" fillId="0" borderId="88" xfId="2" applyNumberFormat="1" applyFont="1" applyFill="1" applyBorder="1" applyAlignment="1" applyProtection="1">
      <alignment horizontal="right" vertical="center"/>
      <protection locked="0"/>
    </xf>
    <xf numFmtId="4" fontId="20" fillId="0" borderId="59" xfId="2" applyNumberFormat="1" applyFont="1" applyFill="1" applyBorder="1" applyAlignment="1" applyProtection="1">
      <alignment horizontal="right" vertical="center"/>
      <protection locked="0"/>
    </xf>
    <xf numFmtId="4" fontId="20" fillId="0" borderId="80" xfId="2" applyNumberFormat="1" applyFont="1" applyFill="1" applyBorder="1" applyAlignment="1" applyProtection="1">
      <alignment horizontal="right" vertical="center"/>
      <protection locked="0"/>
    </xf>
    <xf numFmtId="4" fontId="20" fillId="0" borderId="43" xfId="2" applyNumberFormat="1" applyFont="1" applyFill="1" applyBorder="1" applyAlignment="1" applyProtection="1">
      <alignment horizontal="right" vertical="center"/>
      <protection locked="0"/>
    </xf>
    <xf numFmtId="4" fontId="20" fillId="0" borderId="43" xfId="2" applyNumberFormat="1" applyFont="1" applyBorder="1" applyAlignment="1" applyProtection="1">
      <alignment horizontal="right" vertical="center"/>
      <protection locked="0"/>
    </xf>
    <xf numFmtId="4" fontId="20" fillId="0" borderId="83" xfId="2" applyNumberFormat="1" applyFont="1" applyBorder="1" applyAlignment="1" applyProtection="1">
      <alignment horizontal="right" vertical="center"/>
      <protection locked="0"/>
    </xf>
    <xf numFmtId="4" fontId="35" fillId="0" borderId="0" xfId="2" applyNumberFormat="1" applyFont="1" applyAlignment="1">
      <alignment vertical="center"/>
    </xf>
    <xf numFmtId="4" fontId="20" fillId="0" borderId="103" xfId="2" applyNumberFormat="1" applyFont="1" applyBorder="1" applyAlignment="1" applyProtection="1">
      <alignment horizontal="right" vertical="center"/>
      <protection locked="0"/>
    </xf>
    <xf numFmtId="4" fontId="20" fillId="0" borderId="47" xfId="2" applyNumberFormat="1" applyFont="1" applyBorder="1" applyAlignment="1" applyProtection="1">
      <alignment horizontal="right" vertical="center"/>
      <protection locked="0"/>
    </xf>
    <xf numFmtId="4" fontId="23" fillId="0" borderId="59" xfId="2" applyNumberFormat="1" applyFont="1" applyBorder="1" applyAlignment="1" applyProtection="1">
      <alignment vertical="center"/>
      <protection locked="0"/>
    </xf>
    <xf numFmtId="4" fontId="32" fillId="0" borderId="59" xfId="2" applyNumberFormat="1" applyFont="1" applyBorder="1" applyAlignment="1" applyProtection="1">
      <alignment vertical="center"/>
      <protection locked="0"/>
    </xf>
    <xf numFmtId="4" fontId="32" fillId="0" borderId="63" xfId="2" applyNumberFormat="1" applyFont="1" applyBorder="1" applyAlignment="1" applyProtection="1">
      <alignment vertical="center"/>
      <protection locked="0"/>
    </xf>
    <xf numFmtId="4" fontId="23" fillId="0" borderId="63" xfId="2" applyNumberFormat="1" applyFont="1" applyBorder="1" applyAlignment="1" applyProtection="1">
      <alignment vertical="center"/>
      <protection locked="0"/>
    </xf>
    <xf numFmtId="4" fontId="32" fillId="0" borderId="43" xfId="2" applyNumberFormat="1" applyFont="1" applyBorder="1" applyAlignment="1" applyProtection="1">
      <alignment horizontal="right" vertical="center"/>
      <protection locked="0"/>
    </xf>
    <xf numFmtId="4" fontId="32" fillId="0" borderId="44" xfId="2" applyNumberFormat="1" applyFont="1" applyBorder="1" applyAlignment="1" applyProtection="1">
      <alignment horizontal="right" vertical="center"/>
      <protection locked="0"/>
    </xf>
    <xf numFmtId="4" fontId="23" fillId="2" borderId="40" xfId="2" applyNumberFormat="1" applyFont="1" applyFill="1" applyBorder="1" applyAlignment="1" applyProtection="1">
      <alignment vertical="center"/>
    </xf>
    <xf numFmtId="4" fontId="23" fillId="5" borderId="40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 applyProtection="1">
      <alignment horizontal="right" vertical="center"/>
      <protection locked="0"/>
    </xf>
    <xf numFmtId="4" fontId="20" fillId="0" borderId="40" xfId="0" applyNumberFormat="1" applyFont="1" applyFill="1" applyBorder="1" applyAlignment="1" applyProtection="1">
      <alignment horizontal="right" vertical="center"/>
      <protection locked="0"/>
    </xf>
    <xf numFmtId="4" fontId="36" fillId="0" borderId="0" xfId="2" applyNumberFormat="1" applyFont="1" applyFill="1" applyAlignment="1" applyProtection="1">
      <alignment vertical="center"/>
      <protection locked="0"/>
    </xf>
    <xf numFmtId="4" fontId="37" fillId="0" borderId="0" xfId="2" applyNumberFormat="1" applyFont="1" applyFill="1" applyAlignment="1" applyProtection="1">
      <alignment vertical="center"/>
      <protection locked="0"/>
    </xf>
    <xf numFmtId="4" fontId="20" fillId="2" borderId="71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70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2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40" xfId="2" applyNumberFormat="1" applyFont="1" applyFill="1" applyBorder="1" applyAlignment="1" applyProtection="1">
      <alignment horizontal="center" vertical="center" wrapText="1"/>
      <protection locked="0"/>
    </xf>
    <xf numFmtId="4" fontId="23" fillId="0" borderId="86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120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100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40" xfId="2" applyNumberFormat="1" applyFont="1" applyFill="1" applyBorder="1" applyAlignment="1" applyProtection="1">
      <alignment vertical="center" wrapText="1"/>
      <protection locked="0"/>
    </xf>
    <xf numFmtId="4" fontId="23" fillId="0" borderId="86" xfId="2" applyNumberFormat="1" applyFont="1" applyFill="1" applyBorder="1" applyAlignment="1" applyProtection="1">
      <alignment vertical="center" wrapText="1"/>
      <protection locked="0"/>
    </xf>
    <xf numFmtId="4" fontId="23" fillId="0" borderId="120" xfId="2" applyNumberFormat="1" applyFont="1" applyFill="1" applyBorder="1" applyAlignment="1" applyProtection="1">
      <alignment vertical="center" wrapText="1"/>
      <protection locked="0"/>
    </xf>
    <xf numFmtId="4" fontId="23" fillId="0" borderId="100" xfId="2" applyNumberFormat="1" applyFont="1" applyFill="1" applyBorder="1" applyAlignment="1" applyProtection="1">
      <alignment vertical="center" wrapText="1"/>
      <protection locked="0"/>
    </xf>
    <xf numFmtId="4" fontId="32" fillId="0" borderId="59" xfId="2" applyNumberFormat="1" applyFont="1" applyFill="1" applyBorder="1" applyAlignment="1" applyProtection="1">
      <alignment horizontal="left" vertical="center" wrapText="1"/>
      <protection locked="0"/>
    </xf>
    <xf numFmtId="4" fontId="32" fillId="0" borderId="61" xfId="2" applyNumberFormat="1" applyFont="1" applyFill="1" applyBorder="1" applyAlignment="1" applyProtection="1">
      <alignment horizontal="right" vertical="center" wrapText="1"/>
      <protection locked="0"/>
    </xf>
    <xf numFmtId="4" fontId="32" fillId="0" borderId="62" xfId="2" applyNumberFormat="1" applyFont="1" applyFill="1" applyBorder="1" applyAlignment="1" applyProtection="1">
      <alignment horizontal="right" vertical="center" wrapText="1"/>
      <protection locked="0"/>
    </xf>
    <xf numFmtId="4" fontId="32" fillId="0" borderId="63" xfId="2" applyNumberFormat="1" applyFont="1" applyFill="1" applyBorder="1" applyAlignment="1" applyProtection="1">
      <alignment horizontal="right" vertical="center" wrapText="1"/>
      <protection locked="0"/>
    </xf>
    <xf numFmtId="4" fontId="32" fillId="0" borderId="41" xfId="2" applyNumberFormat="1" applyFont="1" applyFill="1" applyBorder="1" applyAlignment="1" applyProtection="1">
      <alignment horizontal="right" vertical="center" wrapText="1"/>
      <protection locked="0"/>
    </xf>
    <xf numFmtId="4" fontId="32" fillId="0" borderId="121" xfId="2" applyNumberFormat="1" applyFont="1" applyFill="1" applyBorder="1" applyAlignment="1" applyProtection="1">
      <alignment horizontal="right" vertical="center" wrapText="1"/>
      <protection locked="0"/>
    </xf>
    <xf numFmtId="4" fontId="32" fillId="0" borderId="59" xfId="2" applyNumberFormat="1" applyFont="1" applyFill="1" applyBorder="1" applyAlignment="1" applyProtection="1">
      <alignment horizontal="right" vertical="center" wrapText="1"/>
      <protection locked="0"/>
    </xf>
    <xf numFmtId="4" fontId="32" fillId="0" borderId="43" xfId="2" applyNumberFormat="1" applyFont="1" applyFill="1" applyBorder="1" applyAlignment="1" applyProtection="1">
      <alignment horizontal="left" vertical="center" wrapText="1"/>
      <protection locked="0"/>
    </xf>
    <xf numFmtId="4" fontId="32" fillId="0" borderId="64" xfId="2" applyNumberFormat="1" applyFont="1" applyFill="1" applyBorder="1" applyAlignment="1" applyProtection="1">
      <alignment horizontal="right" vertical="center" wrapText="1"/>
      <protection locked="0"/>
    </xf>
    <xf numFmtId="4" fontId="32" fillId="0" borderId="44" xfId="2" applyNumberFormat="1" applyFont="1" applyFill="1" applyBorder="1" applyAlignment="1" applyProtection="1">
      <alignment horizontal="right" vertical="center" wrapText="1"/>
      <protection locked="0"/>
    </xf>
    <xf numFmtId="4" fontId="32" fillId="0" borderId="43" xfId="2" applyNumberFormat="1" applyFont="1" applyFill="1" applyBorder="1" applyAlignment="1" applyProtection="1">
      <alignment horizontal="right" vertical="center" wrapText="1"/>
      <protection locked="0"/>
    </xf>
    <xf numFmtId="4" fontId="32" fillId="0" borderId="60" xfId="2" applyNumberFormat="1" applyFont="1" applyFill="1" applyBorder="1" applyAlignment="1" applyProtection="1">
      <alignment horizontal="right" vertical="center" wrapText="1"/>
      <protection locked="0"/>
    </xf>
    <xf numFmtId="4" fontId="33" fillId="0" borderId="43" xfId="2" applyNumberFormat="1" applyFont="1" applyFill="1" applyBorder="1" applyAlignment="1" applyProtection="1">
      <alignment horizontal="left" vertical="center" wrapText="1"/>
      <protection locked="0"/>
    </xf>
    <xf numFmtId="4" fontId="32" fillId="0" borderId="43" xfId="2" applyNumberFormat="1" applyFont="1" applyFill="1" applyBorder="1" applyAlignment="1" applyProtection="1">
      <alignment vertical="center" wrapText="1"/>
      <protection locked="0"/>
    </xf>
    <xf numFmtId="4" fontId="33" fillId="0" borderId="43" xfId="2" applyNumberFormat="1" applyFont="1" applyFill="1" applyBorder="1" applyAlignment="1" applyProtection="1">
      <alignment vertical="center" wrapText="1"/>
      <protection locked="0"/>
    </xf>
    <xf numFmtId="4" fontId="18" fillId="0" borderId="0" xfId="2" applyNumberFormat="1" applyFont="1" applyFill="1" applyBorder="1" applyAlignment="1">
      <alignment horizontal="left" vertical="center" wrapText="1"/>
    </xf>
    <xf numFmtId="4" fontId="23" fillId="0" borderId="0" xfId="2" applyNumberFormat="1" applyFont="1" applyFill="1" applyBorder="1" applyAlignment="1" applyProtection="1">
      <alignment horizontal="right" vertical="center" wrapText="1"/>
    </xf>
    <xf numFmtId="4" fontId="17" fillId="0" borderId="0" xfId="2" applyNumberFormat="1" applyFont="1" applyBorder="1" applyAlignment="1" applyProtection="1">
      <alignment horizontal="left" vertical="center"/>
      <protection locked="0"/>
    </xf>
    <xf numFmtId="4" fontId="18" fillId="2" borderId="6" xfId="2" applyNumberFormat="1" applyFont="1" applyFill="1" applyBorder="1" applyAlignment="1" applyProtection="1">
      <alignment horizontal="center" vertical="center" wrapText="1"/>
      <protection locked="0"/>
    </xf>
    <xf numFmtId="4" fontId="23" fillId="0" borderId="41" xfId="2" applyNumberFormat="1" applyFont="1" applyBorder="1" applyAlignment="1" applyProtection="1">
      <alignment horizontal="right" vertical="center" wrapText="1"/>
      <protection locked="0"/>
    </xf>
    <xf numFmtId="4" fontId="23" fillId="0" borderId="0" xfId="2" applyNumberFormat="1" applyFont="1" applyFill="1" applyBorder="1" applyAlignment="1">
      <alignment horizontal="left" vertical="center"/>
    </xf>
    <xf numFmtId="4" fontId="23" fillId="0" borderId="43" xfId="2" applyNumberFormat="1" applyFont="1" applyBorder="1" applyAlignment="1" applyProtection="1">
      <alignment horizontal="right" vertical="center" wrapText="1"/>
      <protection locked="0"/>
    </xf>
    <xf numFmtId="4" fontId="23" fillId="0" borderId="0" xfId="2" applyNumberFormat="1" applyFont="1" applyFill="1" applyBorder="1" applyAlignment="1">
      <alignment horizontal="center" vertical="center"/>
    </xf>
    <xf numFmtId="4" fontId="20" fillId="0" borderId="0" xfId="2" applyNumberFormat="1" applyFont="1" applyFill="1" applyBorder="1" applyAlignment="1">
      <alignment horizontal="right" vertical="center"/>
    </xf>
    <xf numFmtId="4" fontId="23" fillId="0" borderId="43" xfId="2" applyNumberFormat="1" applyFont="1" applyFill="1" applyBorder="1" applyAlignment="1" applyProtection="1">
      <alignment horizontal="right" vertical="center" wrapText="1"/>
    </xf>
    <xf numFmtId="4" fontId="20" fillId="0" borderId="43" xfId="2" applyNumberFormat="1" applyFont="1" applyFill="1" applyBorder="1" applyAlignment="1" applyProtection="1">
      <alignment horizontal="right" vertical="center" wrapText="1"/>
      <protection locked="0"/>
    </xf>
    <xf numFmtId="4" fontId="23" fillId="2" borderId="3" xfId="2" applyNumberFormat="1" applyFont="1" applyFill="1" applyBorder="1" applyAlignment="1">
      <alignment horizontal="left" vertical="center"/>
    </xf>
    <xf numFmtId="4" fontId="23" fillId="2" borderId="4" xfId="2" applyNumberFormat="1" applyFont="1" applyFill="1" applyBorder="1" applyAlignment="1">
      <alignment horizontal="left" vertical="center"/>
    </xf>
    <xf numFmtId="4" fontId="23" fillId="2" borderId="5" xfId="2" applyNumberFormat="1" applyFont="1" applyFill="1" applyBorder="1" applyAlignment="1">
      <alignment horizontal="left" vertical="center"/>
    </xf>
    <xf numFmtId="4" fontId="17" fillId="0" borderId="0" xfId="2" applyNumberFormat="1" applyFont="1" applyBorder="1" applyAlignment="1">
      <alignment horizontal="left" vertical="center"/>
    </xf>
    <xf numFmtId="4" fontId="17" fillId="0" borderId="0" xfId="2" applyNumberFormat="1" applyFont="1" applyBorder="1" applyAlignment="1">
      <alignment vertical="center"/>
    </xf>
    <xf numFmtId="4" fontId="17" fillId="0" borderId="58" xfId="2" applyNumberFormat="1" applyFont="1" applyFill="1" applyBorder="1" applyAlignment="1">
      <alignment horizontal="right" vertical="center" wrapText="1"/>
    </xf>
    <xf numFmtId="4" fontId="17" fillId="0" borderId="41" xfId="2" applyNumberFormat="1" applyFont="1" applyFill="1" applyBorder="1" applyAlignment="1">
      <alignment horizontal="right" vertical="center" wrapText="1"/>
    </xf>
    <xf numFmtId="4" fontId="17" fillId="0" borderId="88" xfId="2" applyNumberFormat="1" applyFont="1" applyFill="1" applyBorder="1" applyAlignment="1">
      <alignment horizontal="right" vertical="center" wrapText="1"/>
    </xf>
    <xf numFmtId="4" fontId="17" fillId="0" borderId="59" xfId="2" applyNumberFormat="1" applyFont="1" applyFill="1" applyBorder="1" applyAlignment="1">
      <alignment horizontal="right" vertical="center" wrapText="1"/>
    </xf>
    <xf numFmtId="4" fontId="17" fillId="0" borderId="84" xfId="2" applyNumberFormat="1" applyFont="1" applyFill="1" applyBorder="1" applyAlignment="1">
      <alignment horizontal="right" vertical="center" wrapText="1"/>
    </xf>
    <xf numFmtId="4" fontId="17" fillId="0" borderId="83" xfId="2" applyNumberFormat="1" applyFont="1" applyFill="1" applyBorder="1" applyAlignment="1">
      <alignment horizontal="right" vertical="center" wrapText="1"/>
    </xf>
    <xf numFmtId="4" fontId="17" fillId="0" borderId="103" xfId="2" applyNumberFormat="1" applyFont="1" applyFill="1" applyBorder="1" applyAlignment="1">
      <alignment horizontal="right" vertical="center" wrapText="1"/>
    </xf>
    <xf numFmtId="4" fontId="17" fillId="0" borderId="47" xfId="2" applyNumberFormat="1" applyFont="1" applyFill="1" applyBorder="1" applyAlignment="1">
      <alignment horizontal="right" vertical="center" wrapText="1"/>
    </xf>
    <xf numFmtId="4" fontId="23" fillId="0" borderId="40" xfId="2" applyNumberFormat="1" applyFont="1" applyFill="1" applyBorder="1" applyAlignment="1" applyProtection="1">
      <alignment vertical="center"/>
    </xf>
    <xf numFmtId="4" fontId="33" fillId="0" borderId="41" xfId="2" applyNumberFormat="1" applyFont="1" applyFill="1" applyBorder="1" applyAlignment="1" applyProtection="1">
      <alignment vertical="center"/>
      <protection locked="0"/>
    </xf>
    <xf numFmtId="4" fontId="20" fillId="0" borderId="41" xfId="2" applyNumberFormat="1" applyFont="1" applyBorder="1" applyAlignment="1" applyProtection="1">
      <alignment vertical="center"/>
      <protection locked="0"/>
    </xf>
    <xf numFmtId="4" fontId="33" fillId="0" borderId="43" xfId="2" applyNumberFormat="1" applyFont="1" applyFill="1" applyBorder="1" applyAlignment="1" applyProtection="1">
      <alignment vertical="center"/>
      <protection locked="0"/>
    </xf>
    <xf numFmtId="4" fontId="20" fillId="0" borderId="43" xfId="2" applyNumberFormat="1" applyFont="1" applyBorder="1" applyAlignment="1" applyProtection="1">
      <alignment vertical="center"/>
      <protection locked="0"/>
    </xf>
    <xf numFmtId="4" fontId="20" fillId="0" borderId="44" xfId="2" applyNumberFormat="1" applyFont="1" applyBorder="1" applyAlignment="1" applyProtection="1">
      <alignment vertical="center"/>
      <protection locked="0"/>
    </xf>
    <xf numFmtId="4" fontId="33" fillId="0" borderId="47" xfId="2" applyNumberFormat="1" applyFont="1" applyFill="1" applyBorder="1" applyAlignment="1" applyProtection="1">
      <alignment vertical="center"/>
      <protection locked="0"/>
    </xf>
    <xf numFmtId="4" fontId="20" fillId="0" borderId="47" xfId="2" applyNumberFormat="1" applyFont="1" applyBorder="1" applyAlignment="1" applyProtection="1">
      <alignment vertical="center"/>
      <protection locked="0"/>
    </xf>
    <xf numFmtId="4" fontId="20" fillId="0" borderId="48" xfId="2" applyNumberFormat="1" applyFont="1" applyBorder="1" applyAlignment="1" applyProtection="1">
      <alignment vertical="center"/>
      <protection locked="0"/>
    </xf>
    <xf numFmtId="4" fontId="20" fillId="0" borderId="59" xfId="2" applyNumberFormat="1" applyFont="1" applyBorder="1" applyAlignment="1" applyProtection="1">
      <alignment vertical="center"/>
      <protection locked="0"/>
    </xf>
    <xf numFmtId="4" fontId="20" fillId="0" borderId="63" xfId="2" applyNumberFormat="1" applyFont="1" applyBorder="1" applyAlignment="1" applyProtection="1">
      <alignment vertical="center"/>
      <protection locked="0"/>
    </xf>
    <xf numFmtId="4" fontId="33" fillId="0" borderId="28" xfId="2" applyNumberFormat="1" applyFont="1" applyFill="1" applyBorder="1" applyAlignment="1" applyProtection="1">
      <alignment vertical="center"/>
      <protection locked="0"/>
    </xf>
    <xf numFmtId="4" fontId="20" fillId="0" borderId="30" xfId="2" applyNumberFormat="1" applyFont="1" applyBorder="1" applyAlignment="1" applyProtection="1">
      <alignment vertical="center"/>
      <protection locked="0"/>
    </xf>
    <xf numFmtId="4" fontId="33" fillId="0" borderId="79" xfId="2" applyNumberFormat="1" applyFont="1" applyFill="1" applyBorder="1" applyAlignment="1" applyProtection="1">
      <alignment vertical="center"/>
      <protection locked="0"/>
    </xf>
    <xf numFmtId="0" fontId="21" fillId="0" borderId="73" xfId="2" applyFont="1" applyBorder="1"/>
    <xf numFmtId="0" fontId="21" fillId="0" borderId="47" xfId="2" applyFont="1" applyBorder="1"/>
    <xf numFmtId="4" fontId="23" fillId="2" borderId="40" xfId="2" applyNumberFormat="1" applyFont="1" applyFill="1" applyBorder="1" applyAlignment="1">
      <alignment horizontal="center" vertical="center"/>
    </xf>
    <xf numFmtId="4" fontId="20" fillId="0" borderId="65" xfId="2" applyNumberFormat="1" applyFont="1" applyFill="1" applyBorder="1" applyAlignment="1">
      <alignment vertical="center"/>
    </xf>
    <xf numFmtId="4" fontId="18" fillId="0" borderId="0" xfId="2" applyNumberFormat="1" applyFont="1" applyFill="1" applyBorder="1" applyAlignment="1" applyProtection="1">
      <alignment horizontal="center" vertical="center" wrapText="1"/>
      <protection locked="0"/>
    </xf>
    <xf numFmtId="4" fontId="23" fillId="0" borderId="0" xfId="2" applyNumberFormat="1" applyFont="1" applyFill="1" applyBorder="1" applyAlignment="1" applyProtection="1">
      <alignment vertical="center"/>
    </xf>
    <xf numFmtId="4" fontId="20" fillId="0" borderId="65" xfId="2" applyNumberFormat="1" applyFont="1" applyBorder="1" applyAlignment="1" applyProtection="1">
      <alignment vertical="center"/>
      <protection locked="0"/>
    </xf>
    <xf numFmtId="4" fontId="20" fillId="0" borderId="2" xfId="2" applyNumberFormat="1" applyFont="1" applyBorder="1" applyAlignment="1" applyProtection="1">
      <alignment vertical="center"/>
      <protection locked="0"/>
    </xf>
    <xf numFmtId="4" fontId="23" fillId="0" borderId="40" xfId="2" applyNumberFormat="1" applyFont="1" applyBorder="1" applyAlignment="1" applyProtection="1">
      <alignment vertical="center"/>
      <protection locked="0"/>
    </xf>
    <xf numFmtId="4" fontId="23" fillId="0" borderId="5" xfId="2" applyNumberFormat="1" applyFont="1" applyBorder="1" applyAlignment="1" applyProtection="1">
      <alignment vertical="center"/>
      <protection locked="0"/>
    </xf>
    <xf numFmtId="4" fontId="23" fillId="0" borderId="0" xfId="2" applyNumberFormat="1" applyFont="1" applyFill="1" applyBorder="1" applyAlignment="1" applyProtection="1">
      <alignment vertical="center"/>
      <protection locked="0"/>
    </xf>
    <xf numFmtId="4" fontId="23" fillId="0" borderId="30" xfId="2" applyNumberFormat="1" applyFont="1" applyBorder="1" applyAlignment="1" applyProtection="1">
      <alignment vertical="center"/>
      <protection locked="0"/>
    </xf>
    <xf numFmtId="4" fontId="23" fillId="0" borderId="29" xfId="2" applyNumberFormat="1" applyFont="1" applyBorder="1" applyAlignment="1" applyProtection="1">
      <alignment vertical="center"/>
      <protection locked="0"/>
    </xf>
    <xf numFmtId="4" fontId="20" fillId="0" borderId="59" xfId="2" applyNumberFormat="1" applyFont="1" applyFill="1" applyBorder="1" applyAlignment="1" applyProtection="1">
      <alignment vertical="center"/>
    </xf>
    <xf numFmtId="4" fontId="20" fillId="0" borderId="0" xfId="2" applyNumberFormat="1" applyFont="1" applyFill="1" applyBorder="1" applyAlignment="1" applyProtection="1">
      <alignment vertical="center"/>
    </xf>
    <xf numFmtId="4" fontId="32" fillId="0" borderId="43" xfId="2" applyNumberFormat="1" applyFont="1" applyBorder="1" applyAlignment="1" applyProtection="1">
      <alignment vertical="center"/>
      <protection locked="0"/>
    </xf>
    <xf numFmtId="4" fontId="32" fillId="0" borderId="44" xfId="2" applyNumberFormat="1" applyFont="1" applyBorder="1" applyAlignment="1" applyProtection="1">
      <alignment vertical="center"/>
      <protection locked="0"/>
    </xf>
    <xf numFmtId="4" fontId="32" fillId="0" borderId="0" xfId="2" applyNumberFormat="1" applyFont="1" applyFill="1" applyBorder="1" applyAlignment="1" applyProtection="1">
      <alignment vertical="center"/>
      <protection locked="0"/>
    </xf>
    <xf numFmtId="4" fontId="20" fillId="0" borderId="43" xfId="2" applyNumberFormat="1" applyFont="1" applyFill="1" applyBorder="1" applyAlignment="1" applyProtection="1">
      <alignment vertical="center"/>
    </xf>
    <xf numFmtId="4" fontId="35" fillId="0" borderId="0" xfId="2" applyNumberFormat="1" applyFont="1" applyFill="1" applyBorder="1" applyAlignment="1" applyProtection="1">
      <alignment vertical="center"/>
      <protection locked="0"/>
    </xf>
    <xf numFmtId="4" fontId="23" fillId="0" borderId="0" xfId="0" applyNumberFormat="1" applyFont="1" applyAlignment="1" applyProtection="1">
      <alignment horizontal="left" vertical="center"/>
      <protection locked="0"/>
    </xf>
    <xf numFmtId="0" fontId="21" fillId="0" borderId="0" xfId="0" applyFont="1"/>
    <xf numFmtId="4" fontId="20" fillId="0" borderId="59" xfId="0" applyNumberFormat="1" applyFont="1" applyBorder="1" applyAlignment="1" applyProtection="1">
      <alignment vertical="center"/>
      <protection locked="0"/>
    </xf>
    <xf numFmtId="4" fontId="20" fillId="0" borderId="63" xfId="0" applyNumberFormat="1" applyFont="1" applyBorder="1" applyAlignment="1" applyProtection="1">
      <alignment vertical="center"/>
      <protection locked="0"/>
    </xf>
    <xf numFmtId="4" fontId="20" fillId="0" borderId="43" xfId="0" applyNumberFormat="1" applyFont="1" applyBorder="1" applyAlignment="1" applyProtection="1">
      <alignment vertical="center"/>
      <protection locked="0"/>
    </xf>
    <xf numFmtId="4" fontId="20" fillId="0" borderId="44" xfId="0" applyNumberFormat="1" applyFont="1" applyBorder="1" applyAlignment="1" applyProtection="1">
      <alignment vertical="center"/>
      <protection locked="0"/>
    </xf>
    <xf numFmtId="4" fontId="17" fillId="0" borderId="43" xfId="0" applyNumberFormat="1" applyFont="1" applyFill="1" applyBorder="1" applyAlignment="1" applyProtection="1">
      <alignment vertical="center"/>
      <protection locked="0"/>
    </xf>
    <xf numFmtId="4" fontId="17" fillId="0" borderId="44" xfId="0" applyNumberFormat="1" applyFont="1" applyFill="1" applyBorder="1" applyAlignment="1" applyProtection="1">
      <alignment vertical="center"/>
      <protection locked="0"/>
    </xf>
    <xf numFmtId="4" fontId="20" fillId="0" borderId="43" xfId="0" applyNumberFormat="1" applyFont="1" applyBorder="1" applyAlignment="1" applyProtection="1">
      <alignment vertical="center" wrapText="1"/>
      <protection locked="0"/>
    </xf>
    <xf numFmtId="4" fontId="20" fillId="0" borderId="83" xfId="0" applyNumberFormat="1" applyFont="1" applyBorder="1" applyAlignment="1" applyProtection="1">
      <alignment vertical="center"/>
      <protection locked="0"/>
    </xf>
    <xf numFmtId="4" fontId="20" fillId="0" borderId="85" xfId="0" applyNumberFormat="1" applyFont="1" applyBorder="1" applyAlignment="1" applyProtection="1">
      <alignment vertical="center"/>
      <protection locked="0"/>
    </xf>
    <xf numFmtId="4" fontId="23" fillId="2" borderId="40" xfId="0" applyNumberFormat="1" applyFont="1" applyFill="1" applyBorder="1" applyAlignment="1" applyProtection="1">
      <alignment vertical="center"/>
    </xf>
    <xf numFmtId="4" fontId="20" fillId="0" borderId="40" xfId="2" applyNumberFormat="1" applyFont="1" applyBorder="1" applyAlignment="1" applyProtection="1">
      <alignment vertical="center"/>
      <protection locked="0"/>
    </xf>
    <xf numFmtId="4" fontId="32" fillId="0" borderId="41" xfId="2" applyNumberFormat="1" applyFont="1" applyBorder="1" applyAlignment="1" applyProtection="1">
      <alignment vertical="center"/>
      <protection locked="0"/>
    </xf>
    <xf numFmtId="4" fontId="32" fillId="0" borderId="42" xfId="2" applyNumberFormat="1" applyFont="1" applyBorder="1" applyAlignment="1" applyProtection="1">
      <alignment vertical="center"/>
      <protection locked="0"/>
    </xf>
    <xf numFmtId="4" fontId="32" fillId="0" borderId="47" xfId="2" applyNumberFormat="1" applyFont="1" applyBorder="1" applyAlignment="1" applyProtection="1">
      <alignment vertical="center"/>
      <protection locked="0"/>
    </xf>
    <xf numFmtId="4" fontId="32" fillId="0" borderId="48" xfId="2" applyNumberFormat="1" applyFont="1" applyBorder="1" applyAlignment="1" applyProtection="1">
      <alignment vertical="center"/>
      <protection locked="0"/>
    </xf>
    <xf numFmtId="4" fontId="20" fillId="0" borderId="5" xfId="2" applyNumberFormat="1" applyFont="1" applyBorder="1" applyAlignment="1" applyProtection="1">
      <alignment vertical="center"/>
      <protection locked="0"/>
    </xf>
    <xf numFmtId="4" fontId="20" fillId="0" borderId="40" xfId="2" applyNumberFormat="1" applyFont="1" applyFill="1" applyBorder="1" applyAlignment="1" applyProtection="1">
      <alignment vertical="center"/>
    </xf>
    <xf numFmtId="4" fontId="32" fillId="0" borderId="41" xfId="2" applyNumberFormat="1" applyFont="1" applyFill="1" applyBorder="1" applyAlignment="1" applyProtection="1">
      <alignment vertical="center"/>
    </xf>
    <xf numFmtId="4" fontId="32" fillId="0" borderId="43" xfId="2" applyNumberFormat="1" applyFont="1" applyFill="1" applyBorder="1" applyAlignment="1" applyProtection="1">
      <alignment vertical="center"/>
    </xf>
    <xf numFmtId="4" fontId="32" fillId="0" borderId="83" xfId="2" applyNumberFormat="1" applyFont="1" applyBorder="1" applyAlignment="1" applyProtection="1">
      <alignment vertical="center"/>
      <protection locked="0"/>
    </xf>
    <xf numFmtId="4" fontId="32" fillId="0" borderId="85" xfId="2" applyNumberFormat="1" applyFont="1" applyFill="1" applyBorder="1" applyAlignment="1" applyProtection="1">
      <alignment vertical="center"/>
      <protection locked="0"/>
    </xf>
    <xf numFmtId="4" fontId="32" fillId="0" borderId="85" xfId="0" applyNumberFormat="1" applyFont="1" applyFill="1" applyBorder="1" applyAlignment="1" applyProtection="1">
      <alignment vertical="center"/>
      <protection locked="0"/>
    </xf>
    <xf numFmtId="4" fontId="32" fillId="0" borderId="44" xfId="0" applyNumberFormat="1" applyFont="1" applyBorder="1" applyAlignment="1" applyProtection="1">
      <alignment vertical="center"/>
      <protection locked="0"/>
    </xf>
    <xf numFmtId="4" fontId="32" fillId="0" borderId="85" xfId="0" applyNumberFormat="1" applyFont="1" applyBorder="1" applyAlignment="1" applyProtection="1">
      <alignment vertical="center"/>
      <protection locked="0"/>
    </xf>
    <xf numFmtId="4" fontId="23" fillId="0" borderId="43" xfId="2" applyNumberFormat="1" applyFont="1" applyFill="1" applyBorder="1" applyAlignment="1" applyProtection="1">
      <alignment vertical="center"/>
    </xf>
    <xf numFmtId="4" fontId="39" fillId="0" borderId="0" xfId="2" applyNumberFormat="1" applyFont="1" applyAlignment="1">
      <alignment vertical="center"/>
    </xf>
    <xf numFmtId="4" fontId="20" fillId="0" borderId="47" xfId="0" applyNumberFormat="1" applyFont="1" applyBorder="1" applyAlignment="1" applyProtection="1">
      <alignment vertical="center"/>
      <protection locked="0"/>
    </xf>
    <xf numFmtId="0" fontId="16" fillId="0" borderId="0" xfId="2" applyFont="1" applyFill="1" applyAlignment="1">
      <alignment horizontal="left"/>
    </xf>
    <xf numFmtId="4" fontId="20" fillId="0" borderId="0" xfId="2" applyNumberFormat="1" applyFont="1" applyFill="1" applyAlignment="1">
      <alignment vertical="center"/>
    </xf>
    <xf numFmtId="4" fontId="20" fillId="0" borderId="83" xfId="2" applyNumberFormat="1" applyFont="1" applyBorder="1" applyAlignment="1" applyProtection="1">
      <alignment vertical="center"/>
      <protection locked="0"/>
    </xf>
    <xf numFmtId="4" fontId="20" fillId="0" borderId="85" xfId="2" applyNumberFormat="1" applyFont="1" applyBorder="1" applyAlignment="1" applyProtection="1">
      <alignment vertical="center"/>
      <protection locked="0"/>
    </xf>
    <xf numFmtId="4" fontId="23" fillId="0" borderId="41" xfId="2" applyNumberFormat="1" applyFont="1" applyFill="1" applyBorder="1" applyAlignment="1" applyProtection="1">
      <alignment vertical="center"/>
    </xf>
    <xf numFmtId="4" fontId="23" fillId="0" borderId="42" xfId="2" applyNumberFormat="1" applyFont="1" applyFill="1" applyBorder="1" applyAlignment="1" applyProtection="1">
      <alignment vertical="center"/>
    </xf>
    <xf numFmtId="4" fontId="20" fillId="0" borderId="63" xfId="2" applyNumberFormat="1" applyFont="1" applyFill="1" applyBorder="1" applyAlignment="1" applyProtection="1">
      <alignment vertical="center"/>
      <protection locked="0"/>
    </xf>
    <xf numFmtId="4" fontId="20" fillId="0" borderId="42" xfId="2" applyNumberFormat="1" applyFont="1" applyBorder="1" applyAlignment="1" applyProtection="1">
      <alignment vertical="center"/>
      <protection locked="0"/>
    </xf>
    <xf numFmtId="4" fontId="20" fillId="0" borderId="48" xfId="0" applyNumberFormat="1" applyFont="1" applyBorder="1" applyAlignment="1" applyProtection="1">
      <alignment vertical="center"/>
      <protection locked="0"/>
    </xf>
    <xf numFmtId="4" fontId="23" fillId="0" borderId="40" xfId="0" applyNumberFormat="1" applyFont="1" applyFill="1" applyBorder="1" applyAlignment="1" applyProtection="1">
      <alignment vertical="center"/>
    </xf>
    <xf numFmtId="4" fontId="20" fillId="0" borderId="83" xfId="0" applyNumberFormat="1" applyFont="1" applyFill="1" applyBorder="1" applyAlignment="1" applyProtection="1">
      <alignment vertical="center"/>
      <protection locked="0"/>
    </xf>
    <xf numFmtId="0" fontId="20" fillId="0" borderId="0" xfId="2" applyNumberFormat="1" applyFont="1" applyAlignment="1">
      <alignment vertical="center"/>
    </xf>
    <xf numFmtId="4" fontId="23" fillId="5" borderId="4" xfId="2" applyNumberFormat="1" applyFont="1" applyFill="1" applyBorder="1" applyAlignment="1">
      <alignment horizontal="center" vertical="center"/>
    </xf>
    <xf numFmtId="4" fontId="20" fillId="0" borderId="101" xfId="2" applyNumberFormat="1" applyFont="1" applyFill="1" applyBorder="1" applyAlignment="1" applyProtection="1">
      <alignment vertical="center"/>
      <protection locked="0"/>
    </xf>
    <xf numFmtId="4" fontId="20" fillId="0" borderId="83" xfId="2" applyNumberFormat="1" applyFont="1" applyFill="1" applyBorder="1" applyAlignment="1" applyProtection="1">
      <alignment vertical="center"/>
      <protection locked="0"/>
    </xf>
    <xf numFmtId="4" fontId="20" fillId="0" borderId="84" xfId="2" applyNumberFormat="1" applyFont="1" applyFill="1" applyBorder="1" applyAlignment="1" applyProtection="1">
      <alignment vertical="center"/>
      <protection locked="0"/>
    </xf>
    <xf numFmtId="0" fontId="20" fillId="0" borderId="71" xfId="2" applyNumberFormat="1" applyFont="1" applyBorder="1" applyAlignment="1">
      <alignment vertical="center" wrapText="1"/>
    </xf>
    <xf numFmtId="0" fontId="20" fillId="0" borderId="69" xfId="2" applyNumberFormat="1" applyFont="1" applyBorder="1" applyAlignment="1">
      <alignment vertical="center" wrapText="1"/>
    </xf>
    <xf numFmtId="4" fontId="23" fillId="0" borderId="0" xfId="2" applyNumberFormat="1" applyFont="1" applyAlignment="1">
      <alignment vertical="center"/>
    </xf>
    <xf numFmtId="4" fontId="23" fillId="0" borderId="92" xfId="2" applyNumberFormat="1" applyFont="1" applyFill="1" applyBorder="1" applyAlignment="1">
      <alignment horizontal="right" vertical="center"/>
    </xf>
    <xf numFmtId="4" fontId="23" fillId="0" borderId="88" xfId="2" applyNumberFormat="1" applyFont="1" applyFill="1" applyBorder="1" applyAlignment="1" applyProtection="1">
      <alignment vertical="center"/>
      <protection locked="0"/>
    </xf>
    <xf numFmtId="4" fontId="23" fillId="0" borderId="91" xfId="2" applyNumberFormat="1" applyFont="1" applyBorder="1" applyAlignment="1">
      <alignment horizontal="right" vertical="center"/>
    </xf>
    <xf numFmtId="4" fontId="23" fillId="0" borderId="96" xfId="2" applyNumberFormat="1" applyFont="1" applyBorder="1" applyAlignment="1">
      <alignment horizontal="right" vertical="center"/>
    </xf>
    <xf numFmtId="4" fontId="20" fillId="0" borderId="47" xfId="2" applyNumberFormat="1" applyFont="1" applyBorder="1" applyAlignment="1">
      <alignment vertical="center"/>
    </xf>
    <xf numFmtId="4" fontId="20" fillId="0" borderId="103" xfId="2" applyNumberFormat="1" applyFont="1" applyBorder="1" applyAlignment="1">
      <alignment vertical="center"/>
    </xf>
    <xf numFmtId="0" fontId="17" fillId="0" borderId="0" xfId="2" applyFont="1" applyAlignment="1">
      <alignment horizontal="left" vertical="center"/>
    </xf>
    <xf numFmtId="0" fontId="23" fillId="0" borderId="20" xfId="0" applyFont="1" applyFill="1" applyBorder="1" applyAlignment="1">
      <alignment wrapText="1"/>
    </xf>
    <xf numFmtId="0" fontId="18" fillId="2" borderId="41" xfId="5" applyFont="1" applyFill="1" applyBorder="1" applyAlignment="1" applyProtection="1">
      <alignment vertical="center" wrapText="1"/>
    </xf>
    <xf numFmtId="0" fontId="18" fillId="2" borderId="47" xfId="5" applyFont="1" applyFill="1" applyBorder="1" applyAlignment="1" applyProtection="1">
      <alignment vertical="center" wrapText="1"/>
    </xf>
    <xf numFmtId="0" fontId="16" fillId="2" borderId="74" xfId="2" applyFont="1" applyFill="1" applyBorder="1" applyAlignment="1">
      <alignment horizontal="left" wrapText="1"/>
    </xf>
    <xf numFmtId="4" fontId="23" fillId="2" borderId="41" xfId="5" applyNumberFormat="1" applyFont="1" applyFill="1" applyBorder="1" applyAlignment="1">
      <alignment vertical="center"/>
    </xf>
    <xf numFmtId="0" fontId="16" fillId="2" borderId="37" xfId="2" applyFont="1" applyFill="1" applyBorder="1" applyAlignment="1">
      <alignment horizontal="left" wrapText="1"/>
    </xf>
    <xf numFmtId="4" fontId="23" fillId="2" borderId="65" xfId="5" applyNumberFormat="1" applyFont="1" applyFill="1" applyBorder="1" applyAlignment="1">
      <alignment vertical="center"/>
    </xf>
    <xf numFmtId="4" fontId="18" fillId="2" borderId="5" xfId="2" applyNumberFormat="1" applyFont="1" applyFill="1" applyBorder="1" applyAlignment="1">
      <alignment horizontal="center" vertical="center" wrapText="1"/>
    </xf>
    <xf numFmtId="4" fontId="18" fillId="0" borderId="40" xfId="2" applyNumberFormat="1" applyFont="1" applyFill="1" applyBorder="1" applyAlignment="1">
      <alignment horizontal="left" vertical="center" wrapText="1"/>
    </xf>
    <xf numFmtId="4" fontId="18" fillId="0" borderId="86" xfId="2" applyNumberFormat="1" applyFont="1" applyFill="1" applyBorder="1" applyAlignment="1" applyProtection="1">
      <alignment horizontal="right" vertical="center" wrapText="1"/>
    </xf>
    <xf numFmtId="4" fontId="18" fillId="0" borderId="40" xfId="2" applyNumberFormat="1" applyFont="1" applyFill="1" applyBorder="1" applyAlignment="1" applyProtection="1">
      <alignment horizontal="right" vertical="center" wrapText="1"/>
    </xf>
    <xf numFmtId="0" fontId="18" fillId="0" borderId="41" xfId="5" applyFont="1" applyFill="1" applyBorder="1" applyAlignment="1" applyProtection="1">
      <alignment vertical="center" wrapText="1"/>
    </xf>
    <xf numFmtId="4" fontId="18" fillId="0" borderId="86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20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40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00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40" xfId="2" applyNumberFormat="1" applyFont="1" applyFill="1" applyBorder="1" applyAlignment="1" applyProtection="1">
      <alignment vertical="center" wrapText="1"/>
      <protection locked="0"/>
    </xf>
    <xf numFmtId="0" fontId="18" fillId="0" borderId="40" xfId="5" applyFont="1" applyFill="1" applyBorder="1" applyAlignment="1" applyProtection="1">
      <alignment vertical="center" wrapText="1"/>
    </xf>
    <xf numFmtId="4" fontId="30" fillId="0" borderId="0" xfId="2" applyNumberFormat="1" applyFont="1" applyFill="1" applyAlignment="1">
      <alignment horizontal="left" vertical="center"/>
    </xf>
    <xf numFmtId="4" fontId="23" fillId="0" borderId="0" xfId="2" applyNumberFormat="1" applyFont="1" applyFill="1" applyAlignment="1">
      <alignment horizontal="left" vertical="center"/>
    </xf>
    <xf numFmtId="4" fontId="23" fillId="0" borderId="0" xfId="2" applyNumberFormat="1" applyFont="1" applyFill="1" applyAlignment="1" applyProtection="1">
      <alignment horizontal="left" vertical="center"/>
      <protection locked="0"/>
    </xf>
    <xf numFmtId="0" fontId="18" fillId="6" borderId="41" xfId="5" applyFont="1" applyFill="1" applyBorder="1" applyAlignment="1" applyProtection="1">
      <alignment vertical="center" wrapText="1"/>
    </xf>
    <xf numFmtId="0" fontId="17" fillId="0" borderId="0" xfId="3" applyFont="1" applyAlignment="1">
      <alignment horizontal="left" wrapText="1"/>
    </xf>
    <xf numFmtId="4" fontId="18" fillId="5" borderId="27" xfId="2" applyNumberFormat="1" applyFont="1" applyFill="1" applyBorder="1" applyAlignment="1" applyProtection="1">
      <alignment horizontal="center" vertical="center" wrapText="1"/>
      <protection locked="0"/>
    </xf>
    <xf numFmtId="4" fontId="18" fillId="2" borderId="3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27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65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3" xfId="2" applyNumberFormat="1" applyFont="1" applyFill="1" applyBorder="1" applyAlignment="1" applyProtection="1">
      <alignment horizontal="center" vertical="center"/>
      <protection locked="0"/>
    </xf>
    <xf numFmtId="4" fontId="18" fillId="0" borderId="3" xfId="2" applyNumberFormat="1" applyFont="1" applyFill="1" applyBorder="1" applyAlignment="1" applyProtection="1">
      <alignment vertical="center" wrapText="1"/>
      <protection locked="0"/>
    </xf>
    <xf numFmtId="4" fontId="32" fillId="0" borderId="91" xfId="2" applyNumberFormat="1" applyFont="1" applyFill="1" applyBorder="1" applyAlignment="1">
      <alignment horizontal="left" vertical="center" wrapText="1"/>
    </xf>
    <xf numFmtId="4" fontId="18" fillId="2" borderId="3" xfId="2" applyNumberFormat="1" applyFont="1" applyFill="1" applyBorder="1" applyAlignment="1">
      <alignment horizontal="center" vertical="center" wrapText="1"/>
    </xf>
    <xf numFmtId="4" fontId="20" fillId="0" borderId="0" xfId="2" applyNumberFormat="1" applyFont="1" applyAlignment="1">
      <alignment vertical="center"/>
    </xf>
    <xf numFmtId="4" fontId="23" fillId="0" borderId="57" xfId="2" applyNumberFormat="1" applyFont="1" applyFill="1" applyBorder="1" applyAlignment="1" applyProtection="1">
      <alignment vertical="center"/>
      <protection locked="0"/>
    </xf>
    <xf numFmtId="0" fontId="17" fillId="0" borderId="0" xfId="2" applyFont="1" applyFill="1" applyAlignment="1"/>
    <xf numFmtId="4" fontId="18" fillId="2" borderId="4" xfId="2" applyNumberFormat="1" applyFont="1" applyFill="1" applyBorder="1" applyAlignment="1" applyProtection="1">
      <alignment horizontal="center" vertical="center" wrapText="1"/>
      <protection locked="0"/>
    </xf>
    <xf numFmtId="4" fontId="18" fillId="2" borderId="5" xfId="2" applyNumberFormat="1" applyFont="1" applyFill="1" applyBorder="1" applyAlignment="1" applyProtection="1">
      <alignment horizontal="center" vertical="center" wrapText="1"/>
      <protection locked="0"/>
    </xf>
    <xf numFmtId="4" fontId="23" fillId="0" borderId="0" xfId="2" applyNumberFormat="1" applyFont="1" applyAlignment="1" applyProtection="1">
      <alignment horizontal="left" vertical="center"/>
      <protection locked="0"/>
    </xf>
    <xf numFmtId="4" fontId="23" fillId="2" borderId="3" xfId="2" applyNumberFormat="1" applyFont="1" applyFill="1" applyBorder="1" applyAlignment="1">
      <alignment horizontal="center" vertical="center"/>
    </xf>
    <xf numFmtId="4" fontId="20" fillId="0" borderId="91" xfId="2" applyNumberFormat="1" applyFont="1" applyFill="1" applyBorder="1" applyAlignment="1" applyProtection="1">
      <alignment vertical="center"/>
      <protection locked="0"/>
    </xf>
    <xf numFmtId="4" fontId="20" fillId="0" borderId="80" xfId="2" applyNumberFormat="1" applyFont="1" applyFill="1" applyBorder="1" applyAlignment="1" applyProtection="1">
      <alignment vertical="center"/>
      <protection locked="0"/>
    </xf>
    <xf numFmtId="4" fontId="20" fillId="0" borderId="44" xfId="2" applyNumberFormat="1" applyFont="1" applyFill="1" applyBorder="1" applyAlignment="1" applyProtection="1">
      <alignment vertical="center"/>
      <protection locked="0"/>
    </xf>
    <xf numFmtId="4" fontId="23" fillId="2" borderId="3" xfId="2" applyNumberFormat="1" applyFont="1" applyFill="1" applyBorder="1" applyAlignment="1" applyProtection="1">
      <alignment vertical="center"/>
      <protection locked="0"/>
    </xf>
    <xf numFmtId="4" fontId="23" fillId="2" borderId="5" xfId="2" applyNumberFormat="1" applyFont="1" applyFill="1" applyBorder="1" applyAlignment="1" applyProtection="1">
      <alignment vertical="center"/>
      <protection locked="0"/>
    </xf>
    <xf numFmtId="4" fontId="33" fillId="0" borderId="91" xfId="2" applyNumberFormat="1" applyFont="1" applyFill="1" applyBorder="1" applyAlignment="1" applyProtection="1">
      <alignment vertical="center"/>
      <protection locked="0"/>
    </xf>
    <xf numFmtId="0" fontId="17" fillId="0" borderId="0" xfId="2" applyFont="1" applyAlignment="1"/>
    <xf numFmtId="4" fontId="33" fillId="0" borderId="92" xfId="2" applyNumberFormat="1" applyFont="1" applyFill="1" applyBorder="1" applyAlignment="1" applyProtection="1">
      <alignment vertical="center"/>
      <protection locked="0"/>
    </xf>
    <xf numFmtId="4" fontId="33" fillId="0" borderId="96" xfId="2" applyNumberFormat="1" applyFont="1" applyFill="1" applyBorder="1" applyAlignment="1" applyProtection="1">
      <alignment vertical="center"/>
      <protection locked="0"/>
    </xf>
    <xf numFmtId="4" fontId="23" fillId="0" borderId="0" xfId="2" applyNumberFormat="1" applyFont="1" applyAlignment="1">
      <alignment horizontal="left" vertical="center"/>
    </xf>
    <xf numFmtId="4" fontId="23" fillId="5" borderId="87" xfId="2" applyNumberFormat="1" applyFont="1" applyFill="1" applyBorder="1" applyAlignment="1">
      <alignment vertical="center"/>
    </xf>
    <xf numFmtId="4" fontId="23" fillId="5" borderId="5" xfId="2" applyNumberFormat="1" applyFont="1" applyFill="1" applyBorder="1" applyAlignment="1">
      <alignment vertical="center"/>
    </xf>
    <xf numFmtId="4" fontId="23" fillId="0" borderId="0" xfId="2" applyNumberFormat="1" applyFont="1" applyAlignment="1">
      <alignment horizontal="left" vertical="center" wrapText="1"/>
    </xf>
    <xf numFmtId="14" fontId="0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0" fillId="4" borderId="23" xfId="0" applyFont="1" applyFill="1" applyBorder="1" applyAlignment="1">
      <alignment horizontal="center" vertical="center" wrapText="1"/>
    </xf>
    <xf numFmtId="0" fontId="0" fillId="4" borderId="108" xfId="0" applyFont="1" applyFill="1" applyBorder="1" applyAlignment="1">
      <alignment horizontal="center" vertical="center" wrapText="1"/>
    </xf>
    <xf numFmtId="0" fontId="1" fillId="4" borderId="106" xfId="0" applyFont="1" applyFill="1" applyBorder="1" applyAlignment="1">
      <alignment horizontal="center" vertical="center" wrapText="1"/>
    </xf>
    <xf numFmtId="0" fontId="1" fillId="4" borderId="107" xfId="0" applyFont="1" applyFill="1" applyBorder="1" applyAlignment="1">
      <alignment horizontal="center" vertical="center" wrapText="1"/>
    </xf>
    <xf numFmtId="0" fontId="1" fillId="4" borderId="78" xfId="0" applyFont="1" applyFill="1" applyBorder="1" applyAlignment="1">
      <alignment horizontal="center" vertical="center" wrapText="1"/>
    </xf>
    <xf numFmtId="0" fontId="0" fillId="0" borderId="109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10" xfId="0" applyFont="1" applyBorder="1" applyAlignment="1">
      <alignment horizontal="center" vertical="center" wrapText="1"/>
    </xf>
    <xf numFmtId="0" fontId="0" fillId="4" borderId="106" xfId="0" applyFont="1" applyFill="1" applyBorder="1" applyAlignment="1">
      <alignment horizontal="left" vertical="top" wrapText="1"/>
    </xf>
    <xf numFmtId="0" fontId="0" fillId="0" borderId="78" xfId="0" applyFont="1" applyBorder="1" applyAlignment="1">
      <alignment horizontal="left" vertical="top" wrapText="1"/>
    </xf>
    <xf numFmtId="0" fontId="0" fillId="4" borderId="109" xfId="0" applyFont="1" applyFill="1" applyBorder="1" applyAlignment="1">
      <alignment horizontal="left" vertical="top" wrapText="1"/>
    </xf>
    <xf numFmtId="0" fontId="0" fillId="0" borderId="110" xfId="0" applyFont="1" applyBorder="1" applyAlignment="1">
      <alignment horizontal="left" vertical="top" wrapText="1"/>
    </xf>
    <xf numFmtId="0" fontId="1" fillId="4" borderId="10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0" xfId="0" applyFont="1" applyFill="1" applyBorder="1" applyAlignment="1">
      <alignment horizontal="center" vertical="center" wrapText="1"/>
    </xf>
    <xf numFmtId="0" fontId="1" fillId="4" borderId="111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4" borderId="109" xfId="0" applyFont="1" applyFill="1" applyBorder="1" applyAlignment="1">
      <alignment horizontal="center" wrapText="1"/>
    </xf>
    <xf numFmtId="0" fontId="0" fillId="4" borderId="110" xfId="0" applyFont="1" applyFill="1" applyBorder="1" applyAlignment="1">
      <alignment horizontal="center" wrapText="1"/>
    </xf>
    <xf numFmtId="0" fontId="0" fillId="4" borderId="111" xfId="0" applyFont="1" applyFill="1" applyBorder="1" applyAlignment="1">
      <alignment horizontal="center" wrapText="1"/>
    </xf>
    <xf numFmtId="0" fontId="0" fillId="4" borderId="13" xfId="0" applyFont="1" applyFill="1" applyBorder="1" applyAlignment="1">
      <alignment horizontal="center" wrapText="1"/>
    </xf>
    <xf numFmtId="0" fontId="0" fillId="0" borderId="107" xfId="0" applyFont="1" applyBorder="1" applyAlignment="1">
      <alignment wrapText="1"/>
    </xf>
    <xf numFmtId="0" fontId="1" fillId="4" borderId="113" xfId="0" applyFont="1" applyFill="1" applyBorder="1" applyAlignment="1">
      <alignment wrapText="1"/>
    </xf>
    <xf numFmtId="0" fontId="1" fillId="4" borderId="76" xfId="0" applyFont="1" applyFill="1" applyBorder="1" applyAlignment="1">
      <alignment wrapText="1"/>
    </xf>
    <xf numFmtId="0" fontId="0" fillId="4" borderId="113" xfId="0" applyFont="1" applyFill="1" applyBorder="1" applyAlignment="1">
      <alignment wrapText="1"/>
    </xf>
    <xf numFmtId="0" fontId="0" fillId="4" borderId="76" xfId="0" applyFont="1" applyFill="1" applyBorder="1" applyAlignment="1">
      <alignment wrapText="1"/>
    </xf>
    <xf numFmtId="0" fontId="1" fillId="4" borderId="109" xfId="0" applyFont="1" applyFill="1" applyBorder="1" applyAlignment="1">
      <alignment horizontal="center" wrapText="1"/>
    </xf>
    <xf numFmtId="0" fontId="1" fillId="4" borderId="110" xfId="0" applyFont="1" applyFill="1" applyBorder="1" applyAlignment="1">
      <alignment horizontal="center" wrapText="1"/>
    </xf>
    <xf numFmtId="0" fontId="0" fillId="4" borderId="113" xfId="0" applyFont="1" applyFill="1" applyBorder="1" applyAlignment="1">
      <alignment horizontal="center" wrapText="1"/>
    </xf>
    <xf numFmtId="0" fontId="0" fillId="4" borderId="76" xfId="0" applyFont="1" applyFill="1" applyBorder="1" applyAlignment="1">
      <alignment horizontal="center" wrapText="1"/>
    </xf>
    <xf numFmtId="0" fontId="0" fillId="4" borderId="23" xfId="0" applyFont="1" applyFill="1" applyBorder="1" applyAlignment="1">
      <alignment horizontal="center" vertical="top" wrapText="1"/>
    </xf>
    <xf numFmtId="0" fontId="0" fillId="4" borderId="108" xfId="0" applyFont="1" applyFill="1" applyBorder="1" applyAlignment="1">
      <alignment horizontal="center" vertical="top" wrapText="1"/>
    </xf>
    <xf numFmtId="0" fontId="0" fillId="4" borderId="14" xfId="0" applyFont="1" applyFill="1" applyBorder="1" applyAlignment="1">
      <alignment horizontal="center" vertical="top" wrapText="1"/>
    </xf>
    <xf numFmtId="0" fontId="0" fillId="0" borderId="108" xfId="0" applyFont="1" applyBorder="1" applyAlignment="1">
      <alignment horizontal="center" vertical="center" wrapText="1"/>
    </xf>
    <xf numFmtId="0" fontId="1" fillId="4" borderId="106" xfId="0" applyFont="1" applyFill="1" applyBorder="1" applyAlignment="1">
      <alignment horizontal="center" wrapText="1"/>
    </xf>
    <xf numFmtId="0" fontId="1" fillId="4" borderId="78" xfId="0" applyFont="1" applyFill="1" applyBorder="1" applyAlignment="1">
      <alignment horizontal="center" wrapText="1"/>
    </xf>
    <xf numFmtId="0" fontId="1" fillId="4" borderId="114" xfId="0" applyFont="1" applyFill="1" applyBorder="1" applyAlignment="1">
      <alignment wrapText="1"/>
    </xf>
    <xf numFmtId="0" fontId="1" fillId="4" borderId="115" xfId="0" applyFont="1" applyFill="1" applyBorder="1" applyAlignment="1">
      <alignment wrapText="1"/>
    </xf>
    <xf numFmtId="0" fontId="0" fillId="4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14" fontId="0" fillId="0" borderId="0" xfId="0" applyNumberFormat="1" applyFont="1" applyAlignment="1">
      <alignment horizontal="center" wrapText="1"/>
    </xf>
    <xf numFmtId="4" fontId="0" fillId="4" borderId="107" xfId="0" applyNumberFormat="1" applyFont="1" applyFill="1" applyBorder="1" applyAlignment="1">
      <alignment wrapText="1"/>
    </xf>
    <xf numFmtId="4" fontId="23" fillId="0" borderId="0" xfId="2" applyNumberFormat="1" applyFont="1" applyAlignment="1" applyProtection="1">
      <alignment horizontal="left" vertical="center"/>
      <protection locked="0"/>
    </xf>
    <xf numFmtId="4" fontId="23" fillId="2" borderId="3" xfId="2" applyNumberFormat="1" applyFont="1" applyFill="1" applyBorder="1" applyAlignment="1" applyProtection="1">
      <alignment horizontal="center" vertical="center"/>
      <protection locked="0"/>
    </xf>
    <xf numFmtId="4" fontId="23" fillId="2" borderId="4" xfId="2" applyNumberFormat="1" applyFont="1" applyFill="1" applyBorder="1" applyAlignment="1" applyProtection="1">
      <alignment horizontal="center" vertical="center"/>
      <protection locked="0"/>
    </xf>
    <xf numFmtId="4" fontId="23" fillId="2" borderId="5" xfId="2" applyNumberFormat="1" applyFont="1" applyFill="1" applyBorder="1" applyAlignment="1" applyProtection="1">
      <alignment horizontal="center" vertical="center"/>
      <protection locked="0"/>
    </xf>
    <xf numFmtId="4" fontId="33" fillId="0" borderId="92" xfId="2" applyNumberFormat="1" applyFont="1" applyFill="1" applyBorder="1" applyAlignment="1" applyProtection="1">
      <alignment vertical="center"/>
      <protection locked="0"/>
    </xf>
    <xf numFmtId="4" fontId="33" fillId="0" borderId="88" xfId="2" applyNumberFormat="1" applyFont="1" applyFill="1" applyBorder="1" applyAlignment="1" applyProtection="1">
      <alignment vertical="center"/>
      <protection locked="0"/>
    </xf>
    <xf numFmtId="4" fontId="33" fillId="0" borderId="63" xfId="2" applyNumberFormat="1" applyFont="1" applyFill="1" applyBorder="1" applyAlignment="1" applyProtection="1">
      <alignment vertical="center"/>
      <protection locked="0"/>
    </xf>
    <xf numFmtId="4" fontId="18" fillId="0" borderId="3" xfId="2" applyNumberFormat="1" applyFont="1" applyFill="1" applyBorder="1" applyAlignment="1" applyProtection="1">
      <alignment vertical="center" wrapText="1"/>
      <protection locked="0"/>
    </xf>
    <xf numFmtId="4" fontId="18" fillId="0" borderId="4" xfId="2" applyNumberFormat="1" applyFont="1" applyFill="1" applyBorder="1" applyAlignment="1" applyProtection="1">
      <alignment vertical="center" wrapText="1"/>
      <protection locked="0"/>
    </xf>
    <xf numFmtId="4" fontId="18" fillId="0" borderId="5" xfId="2" applyNumberFormat="1" applyFont="1" applyFill="1" applyBorder="1" applyAlignment="1" applyProtection="1">
      <alignment vertical="center" wrapText="1"/>
      <protection locked="0"/>
    </xf>
    <xf numFmtId="4" fontId="33" fillId="0" borderId="91" xfId="2" applyNumberFormat="1" applyFont="1" applyFill="1" applyBorder="1" applyAlignment="1" applyProtection="1">
      <alignment vertical="center"/>
      <protection locked="0"/>
    </xf>
    <xf numFmtId="4" fontId="33" fillId="0" borderId="80" xfId="2" applyNumberFormat="1" applyFont="1" applyFill="1" applyBorder="1" applyAlignment="1" applyProtection="1">
      <alignment vertical="center"/>
      <protection locked="0"/>
    </xf>
    <xf numFmtId="4" fontId="33" fillId="0" borderId="44" xfId="2" applyNumberFormat="1" applyFont="1" applyFill="1" applyBorder="1" applyAlignment="1" applyProtection="1">
      <alignment vertical="center"/>
      <protection locked="0"/>
    </xf>
    <xf numFmtId="4" fontId="33" fillId="0" borderId="91" xfId="2" applyNumberFormat="1" applyFont="1" applyFill="1" applyBorder="1" applyAlignment="1" applyProtection="1">
      <alignment vertical="center" wrapText="1"/>
      <protection locked="0"/>
    </xf>
    <xf numFmtId="4" fontId="33" fillId="0" borderId="80" xfId="2" applyNumberFormat="1" applyFont="1" applyFill="1" applyBorder="1" applyAlignment="1" applyProtection="1">
      <alignment vertical="center" wrapText="1"/>
      <protection locked="0"/>
    </xf>
    <xf numFmtId="4" fontId="33" fillId="0" borderId="44" xfId="2" applyNumberFormat="1" applyFont="1" applyFill="1" applyBorder="1" applyAlignment="1" applyProtection="1">
      <alignment vertical="center" wrapText="1"/>
      <protection locked="0"/>
    </xf>
    <xf numFmtId="4" fontId="33" fillId="0" borderId="57" xfId="2" applyNumberFormat="1" applyFont="1" applyFill="1" applyBorder="1" applyAlignment="1" applyProtection="1">
      <alignment vertical="center"/>
      <protection locked="0"/>
    </xf>
    <xf numFmtId="4" fontId="33" fillId="0" borderId="58" xfId="2" applyNumberFormat="1" applyFont="1" applyFill="1" applyBorder="1" applyAlignment="1" applyProtection="1">
      <alignment vertical="center"/>
      <protection locked="0"/>
    </xf>
    <xf numFmtId="4" fontId="33" fillId="0" borderId="42" xfId="2" applyNumberFormat="1" applyFont="1" applyFill="1" applyBorder="1" applyAlignment="1" applyProtection="1">
      <alignment vertical="center"/>
      <protection locked="0"/>
    </xf>
    <xf numFmtId="4" fontId="32" fillId="0" borderId="96" xfId="2" applyNumberFormat="1" applyFont="1" applyFill="1" applyBorder="1" applyAlignment="1" applyProtection="1">
      <alignment vertical="center"/>
      <protection locked="0"/>
    </xf>
    <xf numFmtId="4" fontId="32" fillId="0" borderId="103" xfId="2" applyNumberFormat="1" applyFont="1" applyFill="1" applyBorder="1" applyAlignment="1" applyProtection="1">
      <alignment vertical="center"/>
      <protection locked="0"/>
    </xf>
    <xf numFmtId="4" fontId="32" fillId="0" borderId="48" xfId="2" applyNumberFormat="1" applyFont="1" applyFill="1" applyBorder="1" applyAlignment="1" applyProtection="1">
      <alignment vertical="center"/>
      <protection locked="0"/>
    </xf>
    <xf numFmtId="4" fontId="18" fillId="2" borderId="3" xfId="2" applyNumberFormat="1" applyFont="1" applyFill="1" applyBorder="1" applyAlignment="1" applyProtection="1">
      <alignment horizontal="left" vertical="center"/>
      <protection locked="0"/>
    </xf>
    <xf numFmtId="4" fontId="18" fillId="2" borderId="4" xfId="2" applyNumberFormat="1" applyFont="1" applyFill="1" applyBorder="1" applyAlignment="1" applyProtection="1">
      <alignment horizontal="left" vertical="center"/>
      <protection locked="0"/>
    </xf>
    <xf numFmtId="4" fontId="18" fillId="2" borderId="5" xfId="2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wrapText="1"/>
    </xf>
    <xf numFmtId="0" fontId="17" fillId="0" borderId="0" xfId="0" applyFont="1" applyAlignment="1"/>
    <xf numFmtId="4" fontId="23" fillId="2" borderId="6" xfId="0" applyNumberFormat="1" applyFont="1" applyFill="1" applyBorder="1" applyAlignment="1" applyProtection="1">
      <alignment horizontal="center" vertical="center"/>
      <protection locked="0"/>
    </xf>
    <xf numFmtId="4" fontId="23" fillId="2" borderId="26" xfId="0" applyNumberFormat="1" applyFont="1" applyFill="1" applyBorder="1" applyAlignment="1" applyProtection="1">
      <alignment horizontal="center" vertical="center"/>
      <protection locked="0"/>
    </xf>
    <xf numFmtId="4" fontId="18" fillId="5" borderId="27" xfId="0" applyNumberFormat="1" applyFont="1" applyFill="1" applyBorder="1" applyAlignment="1" applyProtection="1">
      <alignment horizontal="center" vertical="center" wrapText="1"/>
      <protection locked="0"/>
    </xf>
    <xf numFmtId="4" fontId="18" fillId="5" borderId="6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5" xfId="0" applyFont="1" applyBorder="1" applyAlignment="1">
      <alignment horizontal="center" vertical="center" wrapText="1"/>
    </xf>
    <xf numFmtId="0" fontId="18" fillId="2" borderId="3" xfId="2" applyFont="1" applyFill="1" applyBorder="1" applyAlignment="1">
      <alignment horizontal="center" vertical="center"/>
    </xf>
    <xf numFmtId="0" fontId="18" fillId="2" borderId="4" xfId="2" applyFont="1" applyFill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4" fontId="30" fillId="0" borderId="0" xfId="2" applyNumberFormat="1" applyFont="1" applyAlignment="1">
      <alignment horizontal="left" vertical="center" wrapText="1"/>
    </xf>
    <xf numFmtId="0" fontId="26" fillId="0" borderId="0" xfId="2" applyFont="1" applyAlignment="1">
      <alignment horizontal="left" vertical="center" wrapText="1"/>
    </xf>
    <xf numFmtId="4" fontId="18" fillId="2" borderId="3" xfId="2" applyNumberFormat="1" applyFont="1" applyFill="1" applyBorder="1" applyAlignment="1" applyProtection="1">
      <alignment horizontal="center" vertical="center" wrapText="1"/>
      <protection locked="0"/>
    </xf>
    <xf numFmtId="4" fontId="18" fillId="2" borderId="5" xfId="2" applyNumberFormat="1" applyFont="1" applyFill="1" applyBorder="1" applyAlignment="1" applyProtection="1">
      <alignment horizontal="center" vertical="center" wrapText="1"/>
      <protection locked="0"/>
    </xf>
    <xf numFmtId="4" fontId="23" fillId="0" borderId="3" xfId="2" applyNumberFormat="1" applyFont="1" applyFill="1" applyBorder="1" applyAlignment="1">
      <alignment horizontal="center" vertical="center"/>
    </xf>
    <xf numFmtId="4" fontId="23" fillId="0" borderId="5" xfId="2" applyNumberFormat="1" applyFont="1" applyFill="1" applyBorder="1" applyAlignment="1">
      <alignment horizontal="center" vertical="center"/>
    </xf>
    <xf numFmtId="4" fontId="18" fillId="0" borderId="3" xfId="2" applyNumberFormat="1" applyFont="1" applyFill="1" applyBorder="1" applyAlignment="1">
      <alignment horizontal="center" vertical="center"/>
    </xf>
    <xf numFmtId="4" fontId="18" fillId="0" borderId="5" xfId="2" applyNumberFormat="1" applyFont="1" applyFill="1" applyBorder="1" applyAlignment="1">
      <alignment horizontal="center" vertical="center"/>
    </xf>
    <xf numFmtId="4" fontId="25" fillId="0" borderId="0" xfId="2" applyNumberFormat="1" applyFont="1" applyFill="1" applyBorder="1" applyAlignment="1">
      <alignment horizontal="left" vertical="center" wrapText="1"/>
    </xf>
    <xf numFmtId="0" fontId="26" fillId="0" borderId="0" xfId="2" applyFont="1" applyFill="1" applyAlignment="1">
      <alignment vertical="center"/>
    </xf>
    <xf numFmtId="4" fontId="17" fillId="0" borderId="0" xfId="2" applyNumberFormat="1" applyFont="1" applyFill="1" applyBorder="1" applyAlignment="1">
      <alignment horizontal="center" vertical="center" wrapText="1"/>
    </xf>
    <xf numFmtId="4" fontId="20" fillId="0" borderId="91" xfId="0" applyNumberFormat="1" applyFont="1" applyBorder="1" applyAlignment="1" applyProtection="1">
      <alignment horizontal="left" vertical="center" wrapText="1"/>
      <protection locked="0"/>
    </xf>
    <xf numFmtId="4" fontId="20" fillId="0" borderId="44" xfId="0" applyNumberFormat="1" applyFont="1" applyBorder="1" applyAlignment="1" applyProtection="1">
      <alignment horizontal="left" vertical="center" wrapText="1"/>
      <protection locked="0"/>
    </xf>
    <xf numFmtId="4" fontId="20" fillId="0" borderId="96" xfId="0" applyNumberFormat="1" applyFont="1" applyFill="1" applyBorder="1" applyAlignment="1" applyProtection="1">
      <alignment horizontal="left" vertical="center"/>
      <protection locked="0"/>
    </xf>
    <xf numFmtId="4" fontId="20" fillId="0" borderId="48" xfId="0" applyNumberFormat="1" applyFont="1" applyFill="1" applyBorder="1" applyAlignment="1" applyProtection="1">
      <alignment horizontal="left" vertical="center"/>
      <protection locked="0"/>
    </xf>
    <xf numFmtId="4" fontId="23" fillId="2" borderId="3" xfId="0" applyNumberFormat="1" applyFont="1" applyFill="1" applyBorder="1" applyAlignment="1" applyProtection="1">
      <alignment horizontal="left" vertical="center"/>
      <protection locked="0"/>
    </xf>
    <xf numFmtId="4" fontId="23" fillId="2" borderId="5" xfId="0" applyNumberFormat="1" applyFont="1" applyFill="1" applyBorder="1" applyAlignment="1" applyProtection="1">
      <alignment horizontal="left" vertical="center"/>
      <protection locked="0"/>
    </xf>
    <xf numFmtId="4" fontId="32" fillId="0" borderId="91" xfId="2" applyNumberFormat="1" applyFont="1" applyFill="1" applyBorder="1" applyAlignment="1" applyProtection="1">
      <alignment horizontal="left" vertical="center" wrapText="1" indent="1"/>
      <protection locked="0"/>
    </xf>
    <xf numFmtId="4" fontId="32" fillId="0" borderId="80" xfId="2" applyNumberFormat="1" applyFont="1" applyFill="1" applyBorder="1" applyAlignment="1" applyProtection="1">
      <alignment horizontal="left" vertical="center" wrapText="1" indent="1"/>
      <protection locked="0"/>
    </xf>
    <xf numFmtId="4" fontId="32" fillId="0" borderId="44" xfId="2" applyNumberFormat="1" applyFont="1" applyFill="1" applyBorder="1" applyAlignment="1" applyProtection="1">
      <alignment horizontal="left" vertical="center" wrapText="1" indent="1"/>
      <protection locked="0"/>
    </xf>
    <xf numFmtId="4" fontId="32" fillId="0" borderId="92" xfId="2" applyNumberFormat="1" applyFont="1" applyFill="1" applyBorder="1" applyAlignment="1" applyProtection="1">
      <alignment horizontal="left" vertical="center" wrapText="1" indent="1"/>
      <protection locked="0"/>
    </xf>
    <xf numFmtId="4" fontId="32" fillId="0" borderId="88" xfId="2" applyNumberFormat="1" applyFont="1" applyFill="1" applyBorder="1" applyAlignment="1" applyProtection="1">
      <alignment horizontal="left" vertical="center" wrapText="1" indent="1"/>
      <protection locked="0"/>
    </xf>
    <xf numFmtId="4" fontId="32" fillId="0" borderId="63" xfId="2" applyNumberFormat="1" applyFont="1" applyFill="1" applyBorder="1" applyAlignment="1" applyProtection="1">
      <alignment horizontal="left" vertical="center" wrapText="1" indent="1"/>
      <protection locked="0"/>
    </xf>
    <xf numFmtId="4" fontId="33" fillId="0" borderId="96" xfId="2" applyNumberFormat="1" applyFont="1" applyFill="1" applyBorder="1" applyAlignment="1" applyProtection="1">
      <alignment horizontal="left" vertical="center" wrapText="1" indent="1"/>
      <protection locked="0"/>
    </xf>
    <xf numFmtId="4" fontId="33" fillId="0" borderId="103" xfId="2" applyNumberFormat="1" applyFont="1" applyFill="1" applyBorder="1" applyAlignment="1" applyProtection="1">
      <alignment horizontal="left" vertical="center" wrapText="1" indent="1"/>
      <protection locked="0"/>
    </xf>
    <xf numFmtId="4" fontId="33" fillId="0" borderId="48" xfId="2" applyNumberFormat="1" applyFont="1" applyFill="1" applyBorder="1" applyAlignment="1" applyProtection="1">
      <alignment horizontal="left" vertical="center" wrapText="1" indent="1"/>
      <protection locked="0"/>
    </xf>
    <xf numFmtId="4" fontId="23" fillId="2" borderId="3" xfId="2" applyNumberFormat="1" applyFont="1" applyFill="1" applyBorder="1" applyAlignment="1" applyProtection="1">
      <alignment vertical="center"/>
      <protection locked="0"/>
    </xf>
    <xf numFmtId="4" fontId="23" fillId="2" borderId="4" xfId="2" applyNumberFormat="1" applyFont="1" applyFill="1" applyBorder="1" applyAlignment="1" applyProtection="1">
      <alignment vertical="center"/>
      <protection locked="0"/>
    </xf>
    <xf numFmtId="4" fontId="23" fillId="2" borderId="5" xfId="2" applyNumberFormat="1" applyFont="1" applyFill="1" applyBorder="1" applyAlignment="1" applyProtection="1">
      <alignment vertical="center"/>
      <protection locked="0"/>
    </xf>
    <xf numFmtId="4" fontId="32" fillId="0" borderId="91" xfId="2" applyNumberFormat="1" applyFont="1" applyFill="1" applyBorder="1" applyAlignment="1" applyProtection="1">
      <alignment horizontal="left" vertical="center" indent="1"/>
      <protection locked="0"/>
    </xf>
    <xf numFmtId="4" fontId="32" fillId="0" borderId="80" xfId="2" applyNumberFormat="1" applyFont="1" applyFill="1" applyBorder="1" applyAlignment="1" applyProtection="1">
      <alignment horizontal="left" vertical="center" indent="1"/>
      <protection locked="0"/>
    </xf>
    <xf numFmtId="4" fontId="32" fillId="0" borderId="44" xfId="2" applyNumberFormat="1" applyFont="1" applyFill="1" applyBorder="1" applyAlignment="1" applyProtection="1">
      <alignment horizontal="left" vertical="center" indent="1"/>
      <protection locked="0"/>
    </xf>
    <xf numFmtId="4" fontId="23" fillId="0" borderId="0" xfId="2" applyNumberFormat="1" applyFont="1" applyAlignment="1">
      <alignment horizontal="left" vertical="center"/>
    </xf>
    <xf numFmtId="4" fontId="23" fillId="5" borderId="3" xfId="2" applyNumberFormat="1" applyFont="1" applyFill="1" applyBorder="1" applyAlignment="1">
      <alignment horizontal="center" vertical="center" wrapText="1"/>
    </xf>
    <xf numFmtId="4" fontId="23" fillId="5" borderId="5" xfId="2" applyNumberFormat="1" applyFont="1" applyFill="1" applyBorder="1" applyAlignment="1">
      <alignment horizontal="center" vertical="center" wrapText="1"/>
    </xf>
    <xf numFmtId="4" fontId="20" fillId="0" borderId="3" xfId="2" applyNumberFormat="1" applyFont="1" applyBorder="1" applyAlignment="1">
      <alignment vertical="center" wrapText="1"/>
    </xf>
    <xf numFmtId="4" fontId="20" fillId="0" borderId="5" xfId="2" applyNumberFormat="1" applyFont="1" applyBorder="1" applyAlignment="1">
      <alignment vertical="center" wrapText="1"/>
    </xf>
    <xf numFmtId="4" fontId="20" fillId="0" borderId="105" xfId="2" applyNumberFormat="1" applyFont="1" applyFill="1" applyBorder="1" applyAlignment="1">
      <alignment horizontal="left" vertical="center" wrapText="1"/>
    </xf>
    <xf numFmtId="4" fontId="20" fillId="0" borderId="48" xfId="2" applyNumberFormat="1" applyFont="1" applyFill="1" applyBorder="1" applyAlignment="1">
      <alignment horizontal="left" vertical="center" wrapText="1"/>
    </xf>
    <xf numFmtId="4" fontId="23" fillId="5" borderId="87" xfId="2" applyNumberFormat="1" applyFont="1" applyFill="1" applyBorder="1" applyAlignment="1">
      <alignment vertical="center"/>
    </xf>
    <xf numFmtId="4" fontId="23" fillId="5" borderId="5" xfId="2" applyNumberFormat="1" applyFont="1" applyFill="1" applyBorder="1" applyAlignment="1">
      <alignment vertical="center"/>
    </xf>
    <xf numFmtId="4" fontId="23" fillId="5" borderId="6" xfId="2" applyNumberFormat="1" applyFont="1" applyFill="1" applyBorder="1" applyAlignment="1">
      <alignment horizontal="center" vertical="center"/>
    </xf>
    <xf numFmtId="4" fontId="23" fillId="5" borderId="89" xfId="2" applyNumberFormat="1" applyFont="1" applyFill="1" applyBorder="1" applyAlignment="1">
      <alignment horizontal="center" vertical="center"/>
    </xf>
    <xf numFmtId="4" fontId="23" fillId="2" borderId="90" xfId="2" applyNumberFormat="1" applyFont="1" applyFill="1" applyBorder="1" applyAlignment="1">
      <alignment horizontal="center" vertical="center"/>
    </xf>
    <xf numFmtId="4" fontId="23" fillId="5" borderId="1" xfId="2" applyNumberFormat="1" applyFont="1" applyFill="1" applyBorder="1" applyAlignment="1">
      <alignment horizontal="center" vertical="center"/>
    </xf>
    <xf numFmtId="4" fontId="18" fillId="7" borderId="102" xfId="2" applyNumberFormat="1" applyFont="1" applyFill="1" applyBorder="1" applyAlignment="1">
      <alignment horizontal="center" vertical="center" wrapText="1"/>
    </xf>
    <xf numFmtId="4" fontId="17" fillId="7" borderId="104" xfId="2" applyNumberFormat="1" applyFont="1" applyFill="1" applyBorder="1" applyAlignment="1">
      <alignment horizontal="center" vertical="center"/>
    </xf>
    <xf numFmtId="4" fontId="17" fillId="7" borderId="94" xfId="2" applyNumberFormat="1" applyFont="1" applyFill="1" applyBorder="1" applyAlignment="1">
      <alignment horizontal="center" vertical="center"/>
    </xf>
    <xf numFmtId="4" fontId="33" fillId="0" borderId="96" xfId="2" applyNumberFormat="1" applyFont="1" applyFill="1" applyBorder="1" applyAlignment="1" applyProtection="1">
      <alignment vertical="center"/>
      <protection locked="0"/>
    </xf>
    <xf numFmtId="4" fontId="33" fillId="0" borderId="103" xfId="2" applyNumberFormat="1" applyFont="1" applyFill="1" applyBorder="1" applyAlignment="1" applyProtection="1">
      <alignment vertical="center"/>
      <protection locked="0"/>
    </xf>
    <xf numFmtId="4" fontId="33" fillId="0" borderId="48" xfId="2" applyNumberFormat="1" applyFont="1" applyFill="1" applyBorder="1" applyAlignment="1" applyProtection="1">
      <alignment vertical="center"/>
      <protection locked="0"/>
    </xf>
    <xf numFmtId="4" fontId="20" fillId="0" borderId="122" xfId="2" applyNumberFormat="1" applyFont="1" applyFill="1" applyBorder="1" applyAlignment="1">
      <alignment vertical="center" wrapText="1"/>
    </xf>
    <xf numFmtId="4" fontId="20" fillId="0" borderId="42" xfId="2" applyNumberFormat="1" applyFont="1" applyFill="1" applyBorder="1" applyAlignment="1">
      <alignment vertical="center" wrapText="1"/>
    </xf>
    <xf numFmtId="4" fontId="20" fillId="0" borderId="79" xfId="2" applyNumberFormat="1" applyFont="1" applyFill="1" applyBorder="1" applyAlignment="1">
      <alignment vertical="center" wrapText="1"/>
    </xf>
    <xf numFmtId="4" fontId="20" fillId="0" borderId="44" xfId="2" applyNumberFormat="1" applyFont="1" applyFill="1" applyBorder="1" applyAlignment="1">
      <alignment vertical="center" wrapText="1"/>
    </xf>
    <xf numFmtId="4" fontId="20" fillId="0" borderId="79" xfId="2" applyNumberFormat="1" applyFont="1" applyFill="1" applyBorder="1" applyAlignment="1">
      <alignment horizontal="left" vertical="center" wrapText="1"/>
    </xf>
    <xf numFmtId="4" fontId="20" fillId="0" borderId="44" xfId="2" applyNumberFormat="1" applyFont="1" applyFill="1" applyBorder="1" applyAlignment="1">
      <alignment horizontal="left" vertical="center" wrapText="1"/>
    </xf>
    <xf numFmtId="4" fontId="23" fillId="0" borderId="0" xfId="2" applyNumberFormat="1" applyFont="1" applyAlignment="1">
      <alignment horizontal="left" vertical="center" wrapText="1"/>
    </xf>
    <xf numFmtId="0" fontId="17" fillId="0" borderId="0" xfId="2" applyFont="1" applyAlignment="1">
      <alignment vertical="center" wrapText="1"/>
    </xf>
    <xf numFmtId="4" fontId="33" fillId="0" borderId="96" xfId="2" applyNumberFormat="1" applyFont="1" applyFill="1" applyBorder="1" applyAlignment="1" applyProtection="1">
      <alignment vertical="center" wrapText="1"/>
      <protection locked="0"/>
    </xf>
    <xf numFmtId="4" fontId="33" fillId="0" borderId="103" xfId="2" applyNumberFormat="1" applyFont="1" applyFill="1" applyBorder="1" applyAlignment="1" applyProtection="1">
      <alignment vertical="center" wrapText="1"/>
      <protection locked="0"/>
    </xf>
    <xf numFmtId="4" fontId="33" fillId="0" borderId="48" xfId="2" applyNumberFormat="1" applyFont="1" applyFill="1" applyBorder="1" applyAlignment="1" applyProtection="1">
      <alignment vertical="center" wrapText="1"/>
      <protection locked="0"/>
    </xf>
    <xf numFmtId="4" fontId="33" fillId="0" borderId="57" xfId="2" applyNumberFormat="1" applyFont="1" applyFill="1" applyBorder="1" applyAlignment="1" applyProtection="1">
      <alignment vertical="center" wrapText="1"/>
      <protection locked="0"/>
    </xf>
    <xf numFmtId="4" fontId="33" fillId="0" borderId="58" xfId="2" applyNumberFormat="1" applyFont="1" applyFill="1" applyBorder="1" applyAlignment="1" applyProtection="1">
      <alignment vertical="center" wrapText="1"/>
      <protection locked="0"/>
    </xf>
    <xf numFmtId="4" fontId="33" fillId="0" borderId="42" xfId="2" applyNumberFormat="1" applyFont="1" applyFill="1" applyBorder="1" applyAlignment="1" applyProtection="1">
      <alignment vertical="center" wrapText="1"/>
      <protection locked="0"/>
    </xf>
    <xf numFmtId="4" fontId="23" fillId="0" borderId="91" xfId="2" applyNumberFormat="1" applyFont="1" applyFill="1" applyBorder="1" applyAlignment="1" applyProtection="1">
      <alignment vertical="center"/>
      <protection locked="0"/>
    </xf>
    <xf numFmtId="4" fontId="23" fillId="0" borderId="80" xfId="2" applyNumberFormat="1" applyFont="1" applyFill="1" applyBorder="1" applyAlignment="1" applyProtection="1">
      <alignment vertical="center"/>
      <protection locked="0"/>
    </xf>
    <xf numFmtId="4" fontId="23" fillId="0" borderId="44" xfId="2" applyNumberFormat="1" applyFont="1" applyFill="1" applyBorder="1" applyAlignment="1" applyProtection="1">
      <alignment vertical="center"/>
      <protection locked="0"/>
    </xf>
    <xf numFmtId="4" fontId="22" fillId="0" borderId="91" xfId="2" applyNumberFormat="1" applyFont="1" applyFill="1" applyBorder="1" applyAlignment="1" applyProtection="1">
      <alignment vertical="center" wrapText="1"/>
      <protection locked="0"/>
    </xf>
    <xf numFmtId="4" fontId="22" fillId="0" borderId="80" xfId="2" applyNumberFormat="1" applyFont="1" applyFill="1" applyBorder="1" applyAlignment="1" applyProtection="1">
      <alignment vertical="center" wrapText="1"/>
      <protection locked="0"/>
    </xf>
    <xf numFmtId="4" fontId="22" fillId="0" borderId="44" xfId="2" applyNumberFormat="1" applyFont="1" applyFill="1" applyBorder="1" applyAlignment="1" applyProtection="1">
      <alignment vertical="center" wrapText="1"/>
      <protection locked="0"/>
    </xf>
    <xf numFmtId="4" fontId="32" fillId="0" borderId="91" xfId="2" applyNumberFormat="1" applyFont="1" applyFill="1" applyBorder="1" applyAlignment="1" applyProtection="1">
      <alignment vertical="center" wrapText="1"/>
      <protection locked="0"/>
    </xf>
    <xf numFmtId="4" fontId="32" fillId="0" borderId="80" xfId="2" applyNumberFormat="1" applyFont="1" applyFill="1" applyBorder="1" applyAlignment="1" applyProtection="1">
      <alignment vertical="center" wrapText="1"/>
      <protection locked="0"/>
    </xf>
    <xf numFmtId="4" fontId="32" fillId="0" borderId="44" xfId="2" applyNumberFormat="1" applyFont="1" applyFill="1" applyBorder="1" applyAlignment="1" applyProtection="1">
      <alignment vertical="center" wrapText="1"/>
      <protection locked="0"/>
    </xf>
    <xf numFmtId="4" fontId="32" fillId="0" borderId="91" xfId="2" applyNumberFormat="1" applyFont="1" applyFill="1" applyBorder="1" applyAlignment="1">
      <alignment vertical="center" wrapText="1"/>
    </xf>
    <xf numFmtId="4" fontId="32" fillId="0" borderId="80" xfId="2" applyNumberFormat="1" applyFont="1" applyFill="1" applyBorder="1" applyAlignment="1">
      <alignment vertical="center" wrapText="1"/>
    </xf>
    <xf numFmtId="4" fontId="32" fillId="0" borderId="44" xfId="2" applyNumberFormat="1" applyFont="1" applyFill="1" applyBorder="1" applyAlignment="1">
      <alignment vertical="center" wrapText="1"/>
    </xf>
    <xf numFmtId="4" fontId="18" fillId="2" borderId="3" xfId="2" applyNumberFormat="1" applyFont="1" applyFill="1" applyBorder="1" applyAlignment="1" applyProtection="1">
      <alignment horizontal="center" vertical="center"/>
      <protection locked="0"/>
    </xf>
    <xf numFmtId="4" fontId="18" fillId="2" borderId="4" xfId="2" applyNumberFormat="1" applyFont="1" applyFill="1" applyBorder="1" applyAlignment="1" applyProtection="1">
      <alignment horizontal="center" vertical="center"/>
      <protection locked="0"/>
    </xf>
    <xf numFmtId="4" fontId="18" fillId="2" borderId="5" xfId="2" applyNumberFormat="1" applyFont="1" applyFill="1" applyBorder="1" applyAlignment="1" applyProtection="1">
      <alignment horizontal="center" vertical="center"/>
      <protection locked="0"/>
    </xf>
    <xf numFmtId="4" fontId="18" fillId="0" borderId="90" xfId="2" applyNumberFormat="1" applyFont="1" applyFill="1" applyBorder="1" applyAlignment="1" applyProtection="1">
      <alignment vertical="center" wrapText="1"/>
      <protection locked="0"/>
    </xf>
    <xf numFmtId="4" fontId="18" fillId="0" borderId="1" xfId="2" applyNumberFormat="1" applyFont="1" applyFill="1" applyBorder="1" applyAlignment="1" applyProtection="1">
      <alignment vertical="center" wrapText="1"/>
      <protection locked="0"/>
    </xf>
    <xf numFmtId="4" fontId="18" fillId="0" borderId="2" xfId="2" applyNumberFormat="1" applyFont="1" applyFill="1" applyBorder="1" applyAlignment="1" applyProtection="1">
      <alignment vertical="center" wrapText="1"/>
      <protection locked="0"/>
    </xf>
    <xf numFmtId="4" fontId="18" fillId="0" borderId="3" xfId="2" applyNumberFormat="1" applyFont="1" applyFill="1" applyBorder="1" applyAlignment="1" applyProtection="1">
      <alignment vertical="center"/>
      <protection locked="0"/>
    </xf>
    <xf numFmtId="4" fontId="18" fillId="0" borderId="4" xfId="2" applyNumberFormat="1" applyFont="1" applyFill="1" applyBorder="1" applyAlignment="1" applyProtection="1">
      <alignment vertical="center"/>
      <protection locked="0"/>
    </xf>
    <xf numFmtId="4" fontId="18" fillId="0" borderId="5" xfId="2" applyNumberFormat="1" applyFont="1" applyFill="1" applyBorder="1" applyAlignment="1" applyProtection="1">
      <alignment vertical="center"/>
      <protection locked="0"/>
    </xf>
    <xf numFmtId="4" fontId="33" fillId="0" borderId="28" xfId="2" applyNumberFormat="1" applyFont="1" applyFill="1" applyBorder="1" applyAlignment="1" applyProtection="1">
      <alignment vertical="center" wrapText="1"/>
      <protection locked="0"/>
    </xf>
    <xf numFmtId="4" fontId="33" fillId="0" borderId="0" xfId="2" applyNumberFormat="1" applyFont="1" applyFill="1" applyBorder="1" applyAlignment="1" applyProtection="1">
      <alignment vertical="center" wrapText="1"/>
      <protection locked="0"/>
    </xf>
    <xf numFmtId="4" fontId="33" fillId="0" borderId="29" xfId="2" applyNumberFormat="1" applyFont="1" applyFill="1" applyBorder="1" applyAlignment="1" applyProtection="1">
      <alignment vertical="center" wrapText="1"/>
      <protection locked="0"/>
    </xf>
    <xf numFmtId="4" fontId="18" fillId="0" borderId="3" xfId="2" applyNumberFormat="1" applyFont="1" applyBorder="1" applyAlignment="1" applyProtection="1">
      <alignment horizontal="left" vertical="center" wrapText="1"/>
      <protection locked="0"/>
    </xf>
    <xf numFmtId="4" fontId="18" fillId="0" borderId="4" xfId="2" applyNumberFormat="1" applyFont="1" applyBorder="1" applyAlignment="1" applyProtection="1">
      <alignment horizontal="left" vertical="center" wrapText="1"/>
      <protection locked="0"/>
    </xf>
    <xf numFmtId="4" fontId="18" fillId="0" borderId="5" xfId="2" applyNumberFormat="1" applyFont="1" applyBorder="1" applyAlignment="1" applyProtection="1">
      <alignment horizontal="left" vertical="center" wrapText="1"/>
      <protection locked="0"/>
    </xf>
    <xf numFmtId="4" fontId="23" fillId="0" borderId="57" xfId="2" applyNumberFormat="1" applyFont="1" applyFill="1" applyBorder="1" applyAlignment="1" applyProtection="1">
      <alignment vertical="center" wrapText="1"/>
      <protection locked="0"/>
    </xf>
    <xf numFmtId="4" fontId="23" fillId="0" borderId="58" xfId="2" applyNumberFormat="1" applyFont="1" applyFill="1" applyBorder="1" applyAlignment="1" applyProtection="1">
      <alignment vertical="center" wrapText="1"/>
      <protection locked="0"/>
    </xf>
    <xf numFmtId="4" fontId="23" fillId="0" borderId="42" xfId="2" applyNumberFormat="1" applyFont="1" applyFill="1" applyBorder="1" applyAlignment="1" applyProtection="1">
      <alignment vertical="center" wrapText="1"/>
      <protection locked="0"/>
    </xf>
    <xf numFmtId="4" fontId="23" fillId="0" borderId="91" xfId="2" applyNumberFormat="1" applyFont="1" applyFill="1" applyBorder="1" applyAlignment="1" applyProtection="1">
      <alignment vertical="center" wrapText="1"/>
      <protection locked="0"/>
    </xf>
    <xf numFmtId="4" fontId="23" fillId="0" borderId="80" xfId="2" applyNumberFormat="1" applyFont="1" applyFill="1" applyBorder="1" applyAlignment="1" applyProtection="1">
      <alignment vertical="center" wrapText="1"/>
      <protection locked="0"/>
    </xf>
    <xf numFmtId="4" fontId="23" fillId="0" borderId="44" xfId="2" applyNumberFormat="1" applyFont="1" applyFill="1" applyBorder="1" applyAlignment="1" applyProtection="1">
      <alignment vertical="center" wrapText="1"/>
      <protection locked="0"/>
    </xf>
    <xf numFmtId="0" fontId="16" fillId="0" borderId="0" xfId="2" applyFont="1" applyAlignment="1">
      <alignment horizontal="left" wrapText="1"/>
    </xf>
    <xf numFmtId="0" fontId="17" fillId="0" borderId="0" xfId="2" applyFont="1" applyAlignment="1"/>
    <xf numFmtId="4" fontId="18" fillId="0" borderId="90" xfId="2" applyNumberFormat="1" applyFont="1" applyFill="1" applyBorder="1" applyAlignment="1" applyProtection="1">
      <alignment vertical="center"/>
      <protection locked="0"/>
    </xf>
    <xf numFmtId="4" fontId="18" fillId="0" borderId="1" xfId="2" applyNumberFormat="1" applyFont="1" applyFill="1" applyBorder="1" applyAlignment="1" applyProtection="1">
      <alignment vertical="center"/>
      <protection locked="0"/>
    </xf>
    <xf numFmtId="4" fontId="18" fillId="0" borderId="2" xfId="2" applyNumberFormat="1" applyFont="1" applyFill="1" applyBorder="1" applyAlignment="1" applyProtection="1">
      <alignment vertical="center"/>
      <protection locked="0"/>
    </xf>
    <xf numFmtId="4" fontId="20" fillId="0" borderId="91" xfId="0" applyNumberFormat="1" applyFont="1" applyFill="1" applyBorder="1" applyAlignment="1" applyProtection="1">
      <alignment horizontal="left" vertical="center"/>
      <protection locked="0"/>
    </xf>
    <xf numFmtId="4" fontId="20" fillId="0" borderId="44" xfId="0" applyNumberFormat="1" applyFont="1" applyFill="1" applyBorder="1" applyAlignment="1" applyProtection="1">
      <alignment horizontal="left" vertical="center"/>
      <protection locked="0"/>
    </xf>
    <xf numFmtId="4" fontId="20" fillId="0" borderId="91" xfId="0" applyNumberFormat="1" applyFont="1" applyFill="1" applyBorder="1" applyAlignment="1" applyProtection="1">
      <alignment horizontal="left" vertical="center" wrapText="1"/>
      <protection locked="0"/>
    </xf>
    <xf numFmtId="4" fontId="20" fillId="0" borderId="44" xfId="0" applyNumberFormat="1" applyFont="1" applyFill="1" applyBorder="1" applyAlignment="1" applyProtection="1">
      <alignment horizontal="left" vertical="center" wrapText="1"/>
      <protection locked="0"/>
    </xf>
    <xf numFmtId="4" fontId="17" fillId="0" borderId="91" xfId="0" applyNumberFormat="1" applyFont="1" applyFill="1" applyBorder="1" applyAlignment="1" applyProtection="1">
      <alignment horizontal="left" vertical="center" wrapText="1"/>
      <protection locked="0"/>
    </xf>
    <xf numFmtId="4" fontId="17" fillId="0" borderId="44" xfId="0" applyNumberFormat="1" applyFont="1" applyFill="1" applyBorder="1" applyAlignment="1" applyProtection="1">
      <alignment horizontal="left" vertical="center" wrapText="1"/>
      <protection locked="0"/>
    </xf>
    <xf numFmtId="0" fontId="21" fillId="2" borderId="90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4" fontId="20" fillId="0" borderId="57" xfId="0" applyNumberFormat="1" applyFont="1" applyBorder="1" applyAlignment="1" applyProtection="1">
      <alignment horizontal="left" vertical="center"/>
      <protection locked="0"/>
    </xf>
    <xf numFmtId="4" fontId="20" fillId="0" borderId="42" xfId="0" applyNumberFormat="1" applyFont="1" applyBorder="1" applyAlignment="1" applyProtection="1">
      <alignment horizontal="left" vertical="center"/>
      <protection locked="0"/>
    </xf>
    <xf numFmtId="4" fontId="20" fillId="0" borderId="91" xfId="0" applyNumberFormat="1" applyFont="1" applyBorder="1" applyAlignment="1" applyProtection="1">
      <alignment horizontal="left" vertical="center"/>
      <protection locked="0"/>
    </xf>
    <xf numFmtId="4" fontId="20" fillId="0" borderId="44" xfId="0" applyNumberFormat="1" applyFont="1" applyBorder="1" applyAlignment="1" applyProtection="1">
      <alignment horizontal="left" vertical="center"/>
      <protection locked="0"/>
    </xf>
    <xf numFmtId="4" fontId="20" fillId="0" borderId="91" xfId="2" applyNumberFormat="1" applyFont="1" applyFill="1" applyBorder="1" applyAlignment="1" applyProtection="1">
      <alignment vertical="center"/>
      <protection locked="0"/>
    </xf>
    <xf numFmtId="4" fontId="20" fillId="0" borderId="80" xfId="2" applyNumberFormat="1" applyFont="1" applyFill="1" applyBorder="1" applyAlignment="1" applyProtection="1">
      <alignment vertical="center"/>
      <protection locked="0"/>
    </xf>
    <xf numFmtId="4" fontId="20" fillId="0" borderId="44" xfId="2" applyNumberFormat="1" applyFont="1" applyFill="1" applyBorder="1" applyAlignment="1" applyProtection="1">
      <alignment vertical="center"/>
      <protection locked="0"/>
    </xf>
    <xf numFmtId="4" fontId="33" fillId="0" borderId="91" xfId="2" applyNumberFormat="1" applyFont="1" applyFill="1" applyBorder="1" applyAlignment="1" applyProtection="1">
      <alignment horizontal="left" vertical="center" indent="1"/>
      <protection locked="0"/>
    </xf>
    <xf numFmtId="4" fontId="33" fillId="0" borderId="80" xfId="2" applyNumberFormat="1" applyFont="1" applyFill="1" applyBorder="1" applyAlignment="1" applyProtection="1">
      <alignment horizontal="left" vertical="center" indent="1"/>
      <protection locked="0"/>
    </xf>
    <xf numFmtId="4" fontId="33" fillId="0" borderId="44" xfId="2" applyNumberFormat="1" applyFont="1" applyFill="1" applyBorder="1" applyAlignment="1" applyProtection="1">
      <alignment horizontal="left" vertical="center" indent="1"/>
      <protection locked="0"/>
    </xf>
    <xf numFmtId="4" fontId="20" fillId="0" borderId="91" xfId="2" applyNumberFormat="1" applyFont="1" applyFill="1" applyBorder="1" applyAlignment="1" applyProtection="1">
      <alignment vertical="center" wrapText="1"/>
      <protection locked="0"/>
    </xf>
    <xf numFmtId="4" fontId="20" fillId="0" borderId="80" xfId="2" applyNumberFormat="1" applyFont="1" applyFill="1" applyBorder="1" applyAlignment="1" applyProtection="1">
      <alignment vertical="center" wrapText="1"/>
      <protection locked="0"/>
    </xf>
    <xf numFmtId="4" fontId="20" fillId="0" borderId="44" xfId="2" applyNumberFormat="1" applyFont="1" applyFill="1" applyBorder="1" applyAlignment="1" applyProtection="1">
      <alignment vertical="center" wrapText="1"/>
      <protection locked="0"/>
    </xf>
    <xf numFmtId="4" fontId="18" fillId="0" borderId="3" xfId="2" applyNumberFormat="1" applyFont="1" applyFill="1" applyBorder="1" applyAlignment="1" applyProtection="1">
      <alignment horizontal="left" vertical="center" wrapText="1"/>
      <protection locked="0"/>
    </xf>
    <xf numFmtId="4" fontId="18" fillId="0" borderId="4" xfId="2" applyNumberFormat="1" applyFont="1" applyFill="1" applyBorder="1" applyAlignment="1" applyProtection="1">
      <alignment horizontal="left" vertical="center" wrapText="1"/>
      <protection locked="0"/>
    </xf>
    <xf numFmtId="4" fontId="18" fillId="0" borderId="5" xfId="2" applyNumberFormat="1" applyFont="1" applyFill="1" applyBorder="1" applyAlignment="1" applyProtection="1">
      <alignment horizontal="left" vertical="center" wrapText="1"/>
      <protection locked="0"/>
    </xf>
    <xf numFmtId="4" fontId="20" fillId="0" borderId="57" xfId="2" applyNumberFormat="1" applyFont="1" applyFill="1" applyBorder="1" applyAlignment="1" applyProtection="1">
      <alignment vertical="center"/>
      <protection locked="0"/>
    </xf>
    <xf numFmtId="4" fontId="20" fillId="0" borderId="58" xfId="2" applyNumberFormat="1" applyFont="1" applyFill="1" applyBorder="1" applyAlignment="1" applyProtection="1">
      <alignment vertical="center"/>
      <protection locked="0"/>
    </xf>
    <xf numFmtId="4" fontId="20" fillId="0" borderId="42" xfId="2" applyNumberFormat="1" applyFont="1" applyFill="1" applyBorder="1" applyAlignment="1" applyProtection="1">
      <alignment vertical="center"/>
      <protection locked="0"/>
    </xf>
    <xf numFmtId="4" fontId="17" fillId="0" borderId="91" xfId="2" applyNumberFormat="1" applyFont="1" applyFill="1" applyBorder="1" applyAlignment="1" applyProtection="1">
      <alignment vertical="center"/>
      <protection locked="0"/>
    </xf>
    <xf numFmtId="4" fontId="17" fillId="0" borderId="80" xfId="2" applyNumberFormat="1" applyFont="1" applyFill="1" applyBorder="1" applyAlignment="1" applyProtection="1">
      <alignment vertical="center"/>
      <protection locked="0"/>
    </xf>
    <xf numFmtId="4" fontId="17" fillId="0" borderId="44" xfId="2" applyNumberFormat="1" applyFont="1" applyFill="1" applyBorder="1" applyAlignment="1" applyProtection="1">
      <alignment vertical="center"/>
      <protection locked="0"/>
    </xf>
    <xf numFmtId="4" fontId="20" fillId="0" borderId="96" xfId="2" applyNumberFormat="1" applyFont="1" applyFill="1" applyBorder="1" applyAlignment="1" applyProtection="1">
      <alignment vertical="center" wrapText="1"/>
      <protection locked="0"/>
    </xf>
    <xf numFmtId="4" fontId="20" fillId="0" borderId="103" xfId="2" applyNumberFormat="1" applyFont="1" applyFill="1" applyBorder="1" applyAlignment="1" applyProtection="1">
      <alignment vertical="center" wrapText="1"/>
      <protection locked="0"/>
    </xf>
    <xf numFmtId="4" fontId="20" fillId="0" borderId="48" xfId="2" applyNumberFormat="1" applyFont="1" applyFill="1" applyBorder="1" applyAlignment="1" applyProtection="1">
      <alignment vertical="center" wrapText="1"/>
      <protection locked="0"/>
    </xf>
    <xf numFmtId="4" fontId="17" fillId="0" borderId="96" xfId="2" applyNumberFormat="1" applyFont="1" applyFill="1" applyBorder="1" applyAlignment="1">
      <alignment vertical="center" wrapText="1"/>
    </xf>
    <xf numFmtId="4" fontId="17" fillId="0" borderId="48" xfId="2" applyNumberFormat="1" applyFont="1" applyFill="1" applyBorder="1" applyAlignment="1">
      <alignment vertical="center" wrapText="1"/>
    </xf>
    <xf numFmtId="4" fontId="20" fillId="0" borderId="3" xfId="2" applyNumberFormat="1" applyFont="1" applyBorder="1" applyAlignment="1">
      <alignment horizontal="right" vertical="center"/>
    </xf>
    <xf numFmtId="4" fontId="20" fillId="0" borderId="5" xfId="2" applyNumberFormat="1" applyFont="1" applyBorder="1" applyAlignment="1">
      <alignment horizontal="right" vertical="center"/>
    </xf>
    <xf numFmtId="4" fontId="20" fillId="0" borderId="90" xfId="2" applyNumberFormat="1" applyFont="1" applyBorder="1" applyAlignment="1">
      <alignment horizontal="right" vertical="center"/>
    </xf>
    <xf numFmtId="4" fontId="20" fillId="0" borderId="2" xfId="2" applyNumberFormat="1" applyFont="1" applyBorder="1" applyAlignment="1">
      <alignment horizontal="right" vertical="center"/>
    </xf>
    <xf numFmtId="4" fontId="23" fillId="0" borderId="0" xfId="2" applyNumberFormat="1" applyFont="1" applyFill="1" applyAlignment="1">
      <alignment horizontal="left" vertical="center" wrapText="1"/>
    </xf>
    <xf numFmtId="0" fontId="17" fillId="0" borderId="0" xfId="2" applyFont="1" applyFill="1" applyAlignment="1">
      <alignment vertical="center"/>
    </xf>
    <xf numFmtId="4" fontId="23" fillId="2" borderId="3" xfId="2" applyNumberFormat="1" applyFont="1" applyFill="1" applyBorder="1" applyAlignment="1">
      <alignment horizontal="left" vertical="center" wrapText="1"/>
    </xf>
    <xf numFmtId="4" fontId="23" fillId="2" borderId="4" xfId="2" applyNumberFormat="1" applyFont="1" applyFill="1" applyBorder="1" applyAlignment="1">
      <alignment horizontal="left" vertical="center" wrapText="1"/>
    </xf>
    <xf numFmtId="4" fontId="23" fillId="2" borderId="5" xfId="2" applyNumberFormat="1" applyFont="1" applyFill="1" applyBorder="1" applyAlignment="1">
      <alignment horizontal="left" vertical="center" wrapText="1"/>
    </xf>
    <xf numFmtId="4" fontId="23" fillId="2" borderId="2" xfId="2" applyNumberFormat="1" applyFont="1" applyFill="1" applyBorder="1" applyAlignment="1">
      <alignment horizontal="center" vertical="center"/>
    </xf>
    <xf numFmtId="4" fontId="23" fillId="2" borderId="3" xfId="2" applyNumberFormat="1" applyFont="1" applyFill="1" applyBorder="1" applyAlignment="1">
      <alignment horizontal="center" vertical="center"/>
    </xf>
    <xf numFmtId="4" fontId="23" fillId="2" borderId="5" xfId="2" applyNumberFormat="1" applyFont="1" applyFill="1" applyBorder="1" applyAlignment="1">
      <alignment horizontal="center" vertical="center"/>
    </xf>
    <xf numFmtId="4" fontId="17" fillId="0" borderId="57" xfId="2" applyNumberFormat="1" applyFont="1" applyFill="1" applyBorder="1" applyAlignment="1">
      <alignment vertical="center" wrapText="1"/>
    </xf>
    <xf numFmtId="4" fontId="17" fillId="0" borderId="42" xfId="2" applyNumberFormat="1" applyFont="1" applyFill="1" applyBorder="1" applyAlignment="1">
      <alignment vertical="center" wrapText="1"/>
    </xf>
    <xf numFmtId="4" fontId="17" fillId="0" borderId="91" xfId="2" applyNumberFormat="1" applyFont="1" applyFill="1" applyBorder="1" applyAlignment="1">
      <alignment vertical="center" wrapText="1"/>
    </xf>
    <xf numFmtId="4" fontId="17" fillId="0" borderId="44" xfId="2" applyNumberFormat="1" applyFont="1" applyFill="1" applyBorder="1" applyAlignment="1">
      <alignment vertical="center" wrapText="1"/>
    </xf>
    <xf numFmtId="4" fontId="17" fillId="0" borderId="101" xfId="2" applyNumberFormat="1" applyFont="1" applyFill="1" applyBorder="1" applyAlignment="1">
      <alignment vertical="center" wrapText="1"/>
    </xf>
    <xf numFmtId="4" fontId="17" fillId="0" borderId="85" xfId="2" applyNumberFormat="1" applyFont="1" applyFill="1" applyBorder="1" applyAlignment="1">
      <alignment vertical="center" wrapText="1"/>
    </xf>
    <xf numFmtId="4" fontId="17" fillId="0" borderId="92" xfId="2" applyNumberFormat="1" applyFont="1" applyFill="1" applyBorder="1" applyAlignment="1">
      <alignment vertical="center" wrapText="1"/>
    </xf>
    <xf numFmtId="4" fontId="17" fillId="0" borderId="63" xfId="2" applyNumberFormat="1" applyFont="1" applyFill="1" applyBorder="1" applyAlignment="1">
      <alignment vertical="center" wrapText="1"/>
    </xf>
    <xf numFmtId="4" fontId="18" fillId="2" borderId="3" xfId="2" applyNumberFormat="1" applyFont="1" applyFill="1" applyBorder="1" applyAlignment="1">
      <alignment horizontal="center" vertical="center" wrapText="1"/>
    </xf>
    <xf numFmtId="4" fontId="18" fillId="5" borderId="5" xfId="2" applyNumberFormat="1" applyFont="1" applyFill="1" applyBorder="1" applyAlignment="1">
      <alignment horizontal="center" vertical="center" wrapText="1"/>
    </xf>
    <xf numFmtId="4" fontId="23" fillId="0" borderId="96" xfId="2" applyNumberFormat="1" applyFont="1" applyBorder="1" applyAlignment="1" applyProtection="1">
      <alignment horizontal="left" vertical="center" wrapText="1"/>
      <protection locked="0"/>
    </xf>
    <xf numFmtId="4" fontId="23" fillId="0" borderId="48" xfId="2" applyNumberFormat="1" applyFont="1" applyBorder="1" applyAlignment="1" applyProtection="1">
      <alignment horizontal="left" vertical="center" wrapText="1"/>
      <protection locked="0"/>
    </xf>
    <xf numFmtId="4" fontId="23" fillId="5" borderId="3" xfId="2" applyNumberFormat="1" applyFont="1" applyFill="1" applyBorder="1" applyAlignment="1" applyProtection="1">
      <alignment horizontal="justify" vertical="center" wrapText="1"/>
      <protection locked="0"/>
    </xf>
    <xf numFmtId="4" fontId="23" fillId="5" borderId="5" xfId="2" applyNumberFormat="1" applyFont="1" applyFill="1" applyBorder="1" applyAlignment="1" applyProtection="1">
      <alignment horizontal="justify" vertical="center" wrapText="1"/>
      <protection locked="0"/>
    </xf>
    <xf numFmtId="0" fontId="17" fillId="0" borderId="5" xfId="2" applyFont="1" applyBorder="1" applyAlignment="1">
      <alignment horizontal="right" vertical="center"/>
    </xf>
    <xf numFmtId="4" fontId="32" fillId="0" borderId="91" xfId="2" applyNumberFormat="1" applyFont="1" applyFill="1" applyBorder="1" applyAlignment="1" applyProtection="1">
      <alignment horizontal="left" vertical="center" wrapText="1"/>
      <protection locked="0"/>
    </xf>
    <xf numFmtId="4" fontId="32" fillId="0" borderId="44" xfId="2" applyNumberFormat="1" applyFont="1" applyFill="1" applyBorder="1" applyAlignment="1" applyProtection="1">
      <alignment horizontal="left" vertical="center" wrapText="1"/>
      <protection locked="0"/>
    </xf>
    <xf numFmtId="4" fontId="20" fillId="0" borderId="91" xfId="2" applyNumberFormat="1" applyFont="1" applyBorder="1" applyAlignment="1" applyProtection="1">
      <alignment horizontal="left" vertical="center" wrapText="1"/>
      <protection locked="0"/>
    </xf>
    <xf numFmtId="4" fontId="20" fillId="0" borderId="44" xfId="2" applyNumberFormat="1" applyFont="1" applyBorder="1" applyAlignment="1" applyProtection="1">
      <alignment horizontal="left" vertical="center" wrapText="1"/>
      <protection locked="0"/>
    </xf>
    <xf numFmtId="4" fontId="23" fillId="0" borderId="57" xfId="2" applyNumberFormat="1" applyFont="1" applyBorder="1" applyAlignment="1" applyProtection="1">
      <alignment horizontal="left" vertical="center" wrapText="1"/>
      <protection locked="0"/>
    </xf>
    <xf numFmtId="4" fontId="23" fillId="0" borderId="42" xfId="2" applyNumberFormat="1" applyFont="1" applyBorder="1" applyAlignment="1" applyProtection="1">
      <alignment horizontal="left" vertical="center" wrapText="1"/>
      <protection locked="0"/>
    </xf>
    <xf numFmtId="4" fontId="23" fillId="0" borderId="91" xfId="2" applyNumberFormat="1" applyFont="1" applyBorder="1" applyAlignment="1" applyProtection="1">
      <alignment horizontal="left" vertical="center" wrapText="1"/>
      <protection locked="0"/>
    </xf>
    <xf numFmtId="4" fontId="23" fillId="0" borderId="44" xfId="2" applyNumberFormat="1" applyFont="1" applyBorder="1" applyAlignment="1" applyProtection="1">
      <alignment horizontal="left" vertical="center" wrapText="1"/>
      <protection locked="0"/>
    </xf>
    <xf numFmtId="4" fontId="23" fillId="0" borderId="91" xfId="2" applyNumberFormat="1" applyFont="1" applyFill="1" applyBorder="1" applyAlignment="1" applyProtection="1">
      <alignment horizontal="left" vertical="center" wrapText="1"/>
      <protection locked="0"/>
    </xf>
    <xf numFmtId="4" fontId="23" fillId="0" borderId="44" xfId="2" applyNumberFormat="1" applyFont="1" applyFill="1" applyBorder="1" applyAlignment="1" applyProtection="1">
      <alignment horizontal="left" vertical="center" wrapText="1"/>
      <protection locked="0"/>
    </xf>
    <xf numFmtId="4" fontId="20" fillId="0" borderId="91" xfId="2" applyNumberFormat="1" applyFont="1" applyFill="1" applyBorder="1" applyAlignment="1" applyProtection="1">
      <alignment horizontal="left" vertical="center" wrapText="1"/>
      <protection locked="0"/>
    </xf>
    <xf numFmtId="4" fontId="20" fillId="0" borderId="44" xfId="2" applyNumberFormat="1" applyFont="1" applyFill="1" applyBorder="1" applyAlignment="1" applyProtection="1">
      <alignment horizontal="left" vertical="center" wrapText="1"/>
      <protection locked="0"/>
    </xf>
    <xf numFmtId="4" fontId="23" fillId="5" borderId="3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4" fontId="20" fillId="0" borderId="3" xfId="0" applyNumberFormat="1" applyFont="1" applyFill="1" applyBorder="1" applyAlignment="1" applyProtection="1">
      <alignment horizontal="left" vertical="center" wrapText="1"/>
      <protection locked="0"/>
    </xf>
    <xf numFmtId="4" fontId="20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2" applyFont="1" applyFill="1" applyBorder="1" applyAlignment="1">
      <alignment wrapText="1"/>
    </xf>
    <xf numFmtId="0" fontId="17" fillId="0" borderId="0" xfId="2" applyFont="1" applyFill="1" applyAlignment="1"/>
    <xf numFmtId="4" fontId="25" fillId="0" borderId="0" xfId="2" applyNumberFormat="1" applyFont="1" applyFill="1" applyAlignment="1" applyProtection="1">
      <alignment horizontal="left" vertical="center" wrapText="1"/>
      <protection locked="0"/>
    </xf>
    <xf numFmtId="4" fontId="23" fillId="2" borderId="27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65" xfId="2" applyNumberFormat="1" applyFont="1" applyFill="1" applyBorder="1" applyAlignment="1" applyProtection="1">
      <alignment horizontal="center" vertical="center" wrapText="1"/>
      <protection locked="0"/>
    </xf>
    <xf numFmtId="4" fontId="18" fillId="2" borderId="4" xfId="2" applyNumberFormat="1" applyFont="1" applyFill="1" applyBorder="1" applyAlignment="1" applyProtection="1">
      <alignment horizontal="center" vertical="center" wrapText="1"/>
      <protection locked="0"/>
    </xf>
    <xf numFmtId="4" fontId="18" fillId="5" borderId="3" xfId="2" applyNumberFormat="1" applyFont="1" applyFill="1" applyBorder="1" applyAlignment="1" applyProtection="1">
      <alignment vertical="center"/>
      <protection locked="0"/>
    </xf>
    <xf numFmtId="4" fontId="18" fillId="5" borderId="5" xfId="2" applyNumberFormat="1" applyFont="1" applyFill="1" applyBorder="1" applyAlignment="1" applyProtection="1">
      <alignment vertical="center"/>
      <protection locked="0"/>
    </xf>
    <xf numFmtId="4" fontId="30" fillId="0" borderId="0" xfId="2" applyNumberFormat="1" applyFont="1" applyFill="1" applyAlignment="1">
      <alignment horizontal="left" vertical="center" wrapText="1"/>
    </xf>
    <xf numFmtId="0" fontId="26" fillId="0" borderId="0" xfId="2" applyFont="1" applyAlignment="1">
      <alignment horizontal="left" vertical="center"/>
    </xf>
    <xf numFmtId="4" fontId="18" fillId="5" borderId="3" xfId="2" applyNumberFormat="1" applyFont="1" applyFill="1" applyBorder="1" applyAlignment="1">
      <alignment horizontal="left" vertical="center"/>
    </xf>
    <xf numFmtId="4" fontId="18" fillId="5" borderId="5" xfId="2" applyNumberFormat="1" applyFont="1" applyFill="1" applyBorder="1" applyAlignment="1">
      <alignment horizontal="left" vertical="center"/>
    </xf>
    <xf numFmtId="4" fontId="20" fillId="0" borderId="91" xfId="2" applyNumberFormat="1" applyFont="1" applyBorder="1" applyAlignment="1" applyProtection="1">
      <alignment horizontal="justify" vertical="center"/>
      <protection locked="0"/>
    </xf>
    <xf numFmtId="4" fontId="20" fillId="0" borderId="44" xfId="2" applyNumberFormat="1" applyFont="1" applyBorder="1" applyAlignment="1" applyProtection="1">
      <alignment horizontal="justify" vertical="center"/>
      <protection locked="0"/>
    </xf>
    <xf numFmtId="4" fontId="23" fillId="2" borderId="3" xfId="2" applyNumberFormat="1" applyFont="1" applyFill="1" applyBorder="1" applyAlignment="1" applyProtection="1">
      <alignment horizontal="left" vertical="center"/>
      <protection locked="0"/>
    </xf>
    <xf numFmtId="4" fontId="23" fillId="2" borderId="5" xfId="2" applyNumberFormat="1" applyFont="1" applyFill="1" applyBorder="1" applyAlignment="1" applyProtection="1">
      <alignment horizontal="left" vertical="center"/>
      <protection locked="0"/>
    </xf>
    <xf numFmtId="4" fontId="30" fillId="0" borderId="0" xfId="0" applyNumberFormat="1" applyFont="1" applyFill="1" applyAlignment="1">
      <alignment horizontal="left" vertical="center" wrapText="1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 applyAlignment="1"/>
    <xf numFmtId="4" fontId="32" fillId="0" borderId="91" xfId="2" applyNumberFormat="1" applyFont="1" applyFill="1" applyBorder="1" applyAlignment="1" applyProtection="1">
      <alignment horizontal="left" vertical="center"/>
      <protection locked="0"/>
    </xf>
    <xf numFmtId="4" fontId="32" fillId="0" borderId="44" xfId="2" applyNumberFormat="1" applyFont="1" applyFill="1" applyBorder="1" applyAlignment="1" applyProtection="1">
      <alignment horizontal="left" vertical="center"/>
      <protection locked="0"/>
    </xf>
    <xf numFmtId="4" fontId="32" fillId="0" borderId="96" xfId="2" applyNumberFormat="1" applyFont="1" applyFill="1" applyBorder="1" applyAlignment="1" applyProtection="1">
      <alignment horizontal="left" vertical="center" wrapText="1"/>
      <protection locked="0"/>
    </xf>
    <xf numFmtId="4" fontId="32" fillId="0" borderId="48" xfId="2" applyNumberFormat="1" applyFont="1" applyFill="1" applyBorder="1" applyAlignment="1" applyProtection="1">
      <alignment horizontal="left" vertical="center" wrapText="1"/>
      <protection locked="0"/>
    </xf>
    <xf numFmtId="4" fontId="32" fillId="0" borderId="91" xfId="2" applyNumberFormat="1" applyFont="1" applyFill="1" applyBorder="1" applyAlignment="1" applyProtection="1">
      <alignment vertical="center"/>
      <protection locked="0"/>
    </xf>
    <xf numFmtId="4" fontId="32" fillId="0" borderId="44" xfId="2" applyNumberFormat="1" applyFont="1" applyFill="1" applyBorder="1" applyAlignment="1" applyProtection="1">
      <alignment vertical="center"/>
      <protection locked="0"/>
    </xf>
    <xf numFmtId="4" fontId="20" fillId="0" borderId="91" xfId="2" applyNumberFormat="1" applyFont="1" applyFill="1" applyBorder="1" applyAlignment="1" applyProtection="1">
      <alignment horizontal="left" vertical="center"/>
      <protection locked="0"/>
    </xf>
    <xf numFmtId="4" fontId="20" fillId="0" borderId="44" xfId="2" applyNumberFormat="1" applyFont="1" applyFill="1" applyBorder="1" applyAlignment="1" applyProtection="1">
      <alignment horizontal="left" vertical="center"/>
      <protection locked="0"/>
    </xf>
    <xf numFmtId="4" fontId="17" fillId="0" borderId="96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48" xfId="2" applyNumberFormat="1" applyFont="1" applyFill="1" applyBorder="1" applyAlignment="1" applyProtection="1">
      <alignment horizontal="left" vertical="center" wrapText="1"/>
      <protection locked="0"/>
    </xf>
    <xf numFmtId="4" fontId="30" fillId="0" borderId="0" xfId="2" applyNumberFormat="1" applyFont="1" applyFill="1" applyAlignment="1" applyProtection="1">
      <alignment horizontal="left" vertical="center"/>
      <protection locked="0"/>
    </xf>
    <xf numFmtId="0" fontId="26" fillId="0" borderId="0" xfId="2" applyFont="1" applyAlignment="1"/>
    <xf numFmtId="4" fontId="23" fillId="2" borderId="3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5" xfId="2" applyNumberFormat="1" applyFont="1" applyFill="1" applyBorder="1" applyAlignment="1" applyProtection="1">
      <alignment horizontal="center" vertical="center" wrapText="1"/>
      <protection locked="0"/>
    </xf>
    <xf numFmtId="4" fontId="23" fillId="0" borderId="57" xfId="2" applyNumberFormat="1" applyFont="1" applyFill="1" applyBorder="1" applyAlignment="1" applyProtection="1">
      <alignment vertical="center"/>
      <protection locked="0"/>
    </xf>
    <xf numFmtId="4" fontId="23" fillId="0" borderId="42" xfId="2" applyNumberFormat="1" applyFont="1" applyFill="1" applyBorder="1" applyAlignment="1" applyProtection="1">
      <alignment vertical="center"/>
      <protection locked="0"/>
    </xf>
    <xf numFmtId="4" fontId="20" fillId="0" borderId="91" xfId="2" applyNumberFormat="1" applyFont="1" applyBorder="1" applyAlignment="1" applyProtection="1">
      <alignment horizontal="left" vertical="center"/>
      <protection locked="0"/>
    </xf>
    <xf numFmtId="4" fontId="20" fillId="0" borderId="44" xfId="2" applyNumberFormat="1" applyFont="1" applyBorder="1" applyAlignment="1" applyProtection="1">
      <alignment horizontal="left" vertical="center"/>
      <protection locked="0"/>
    </xf>
    <xf numFmtId="4" fontId="20" fillId="0" borderId="96" xfId="2" applyNumberFormat="1" applyFont="1" applyBorder="1" applyAlignment="1" applyProtection="1">
      <alignment horizontal="left" vertical="center"/>
      <protection locked="0"/>
    </xf>
    <xf numFmtId="4" fontId="20" fillId="0" borderId="48" xfId="2" applyNumberFormat="1" applyFont="1" applyBorder="1" applyAlignment="1" applyProtection="1">
      <alignment horizontal="left" vertical="center"/>
      <protection locked="0"/>
    </xf>
    <xf numFmtId="4" fontId="17" fillId="0" borderId="57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42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91" xfId="2" applyNumberFormat="1" applyFont="1" applyFill="1" applyBorder="1" applyAlignment="1" applyProtection="1">
      <alignment horizontal="left" vertical="center"/>
      <protection locked="0"/>
    </xf>
    <xf numFmtId="4" fontId="17" fillId="0" borderId="44" xfId="2" applyNumberFormat="1" applyFont="1" applyFill="1" applyBorder="1" applyAlignment="1" applyProtection="1">
      <alignment horizontal="left" vertical="center"/>
      <protection locked="0"/>
    </xf>
    <xf numFmtId="4" fontId="23" fillId="2" borderId="3" xfId="2" applyNumberFormat="1" applyFont="1" applyFill="1" applyBorder="1" applyAlignment="1" applyProtection="1">
      <alignment vertical="center" wrapText="1"/>
      <protection locked="0"/>
    </xf>
    <xf numFmtId="0" fontId="17" fillId="0" borderId="5" xfId="2" applyFont="1" applyBorder="1" applyAlignment="1">
      <alignment vertical="center" wrapText="1"/>
    </xf>
    <xf numFmtId="4" fontId="20" fillId="0" borderId="0" xfId="2" applyNumberFormat="1" applyFont="1" applyAlignment="1">
      <alignment vertical="center"/>
    </xf>
    <xf numFmtId="4" fontId="32" fillId="0" borderId="91" xfId="2" applyNumberFormat="1" applyFont="1" applyFill="1" applyBorder="1" applyAlignment="1">
      <alignment horizontal="left" vertical="center"/>
    </xf>
    <xf numFmtId="0" fontId="17" fillId="0" borderId="60" xfId="2" applyFont="1" applyFill="1" applyBorder="1" applyAlignment="1">
      <alignment vertical="center"/>
    </xf>
    <xf numFmtId="4" fontId="32" fillId="0" borderId="96" xfId="2" applyNumberFormat="1" applyFont="1" applyFill="1" applyBorder="1" applyAlignment="1" applyProtection="1">
      <alignment vertical="center" wrapText="1"/>
      <protection locked="0"/>
    </xf>
    <xf numFmtId="0" fontId="17" fillId="0" borderId="97" xfId="2" applyFont="1" applyFill="1" applyBorder="1" applyAlignment="1">
      <alignment vertical="center"/>
    </xf>
    <xf numFmtId="0" fontId="17" fillId="0" borderId="5" xfId="2" applyFont="1" applyBorder="1" applyAlignment="1">
      <alignment vertical="center"/>
    </xf>
    <xf numFmtId="4" fontId="34" fillId="0" borderId="0" xfId="2" applyNumberFormat="1" applyFont="1" applyFill="1" applyAlignment="1">
      <alignment horizontal="left" vertical="center" wrapText="1"/>
    </xf>
    <xf numFmtId="0" fontId="17" fillId="0" borderId="0" xfId="2" applyFont="1" applyFill="1" applyAlignment="1">
      <alignment horizontal="left" vertical="center" wrapText="1"/>
    </xf>
    <xf numFmtId="4" fontId="25" fillId="0" borderId="0" xfId="2" applyNumberFormat="1" applyFont="1" applyFill="1" applyBorder="1" applyAlignment="1" applyProtection="1">
      <alignment horizontal="left" vertical="center"/>
      <protection locked="0"/>
    </xf>
    <xf numFmtId="4" fontId="32" fillId="0" borderId="91" xfId="2" applyNumberFormat="1" applyFont="1" applyFill="1" applyBorder="1" applyAlignment="1">
      <alignment horizontal="left" vertical="center" wrapText="1"/>
    </xf>
    <xf numFmtId="4" fontId="23" fillId="0" borderId="3" xfId="2" applyNumberFormat="1" applyFont="1" applyFill="1" applyBorder="1" applyAlignment="1" applyProtection="1">
      <alignment vertical="center" wrapText="1"/>
      <protection locked="0"/>
    </xf>
    <xf numFmtId="0" fontId="17" fillId="0" borderId="5" xfId="2" applyFont="1" applyFill="1" applyBorder="1" applyAlignment="1">
      <alignment vertical="center"/>
    </xf>
    <xf numFmtId="4" fontId="32" fillId="0" borderId="57" xfId="2" applyNumberFormat="1" applyFont="1" applyFill="1" applyBorder="1" applyAlignment="1" applyProtection="1">
      <alignment horizontal="left" vertical="center" wrapText="1"/>
      <protection locked="0"/>
    </xf>
    <xf numFmtId="0" fontId="17" fillId="0" borderId="93" xfId="2" applyFont="1" applyFill="1" applyBorder="1" applyAlignment="1">
      <alignment vertical="center"/>
    </xf>
    <xf numFmtId="4" fontId="33" fillId="0" borderId="91" xfId="2" applyNumberFormat="1" applyFont="1" applyFill="1" applyBorder="1" applyAlignment="1">
      <alignment horizontal="left" vertical="center" wrapText="1"/>
    </xf>
    <xf numFmtId="4" fontId="23" fillId="0" borderId="96" xfId="2" applyNumberFormat="1" applyFont="1" applyBorder="1" applyAlignment="1" applyProtection="1">
      <alignment horizontal="justify" vertical="center"/>
      <protection locked="0"/>
    </xf>
    <xf numFmtId="4" fontId="23" fillId="0" borderId="48" xfId="2" applyNumberFormat="1" applyFont="1" applyBorder="1" applyAlignment="1" applyProtection="1">
      <alignment horizontal="justify" vertical="center"/>
      <protection locked="0"/>
    </xf>
    <xf numFmtId="4" fontId="23" fillId="5" borderId="3" xfId="2" applyNumberFormat="1" applyFont="1" applyFill="1" applyBorder="1" applyAlignment="1" applyProtection="1">
      <alignment horizontal="justify" vertical="center"/>
      <protection locked="0"/>
    </xf>
    <xf numFmtId="4" fontId="23" fillId="5" borderId="5" xfId="2" applyNumberFormat="1" applyFont="1" applyFill="1" applyBorder="1" applyAlignment="1" applyProtection="1">
      <alignment horizontal="justify" vertical="center"/>
      <protection locked="0"/>
    </xf>
    <xf numFmtId="4" fontId="18" fillId="5" borderId="3" xfId="2" applyNumberFormat="1" applyFont="1" applyFill="1" applyBorder="1" applyAlignment="1" applyProtection="1">
      <alignment horizontal="left" vertical="center" wrapText="1"/>
      <protection locked="0"/>
    </xf>
    <xf numFmtId="0" fontId="17" fillId="0" borderId="5" xfId="2" applyFont="1" applyBorder="1" applyAlignment="1">
      <alignment horizontal="left" vertical="center"/>
    </xf>
    <xf numFmtId="4" fontId="32" fillId="0" borderId="91" xfId="2" applyNumberFormat="1" applyFont="1" applyBorder="1" applyAlignment="1" applyProtection="1">
      <alignment horizontal="justify" vertical="center"/>
      <protection locked="0"/>
    </xf>
    <xf numFmtId="4" fontId="32" fillId="0" borderId="44" xfId="2" applyNumberFormat="1" applyFont="1" applyBorder="1" applyAlignment="1" applyProtection="1">
      <alignment horizontal="justify" vertical="center"/>
      <protection locked="0"/>
    </xf>
    <xf numFmtId="4" fontId="23" fillId="0" borderId="101" xfId="2" applyNumberFormat="1" applyFont="1" applyBorder="1" applyAlignment="1" applyProtection="1">
      <alignment horizontal="justify" vertical="center"/>
      <protection locked="0"/>
    </xf>
    <xf numFmtId="4" fontId="23" fillId="0" borderId="85" xfId="2" applyNumberFormat="1" applyFont="1" applyBorder="1" applyAlignment="1" applyProtection="1">
      <alignment horizontal="justify" vertical="center"/>
      <protection locked="0"/>
    </xf>
    <xf numFmtId="4" fontId="23" fillId="0" borderId="91" xfId="2" applyNumberFormat="1" applyFont="1" applyBorder="1" applyAlignment="1" applyProtection="1">
      <alignment horizontal="justify" vertical="center"/>
      <protection locked="0"/>
    </xf>
    <xf numFmtId="4" fontId="23" fillId="0" borderId="44" xfId="2" applyNumberFormat="1" applyFont="1" applyBorder="1" applyAlignment="1" applyProtection="1">
      <alignment horizontal="justify" vertical="center"/>
      <protection locked="0"/>
    </xf>
    <xf numFmtId="0" fontId="17" fillId="0" borderId="4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4" fontId="18" fillId="5" borderId="3" xfId="2" applyNumberFormat="1" applyFont="1" applyFill="1" applyBorder="1" applyAlignment="1">
      <alignment horizontal="center" vertical="center"/>
    </xf>
    <xf numFmtId="4" fontId="18" fillId="5" borderId="5" xfId="2" applyNumberFormat="1" applyFont="1" applyFill="1" applyBorder="1" applyAlignment="1">
      <alignment horizontal="center" vertical="center"/>
    </xf>
    <xf numFmtId="4" fontId="23" fillId="0" borderId="57" xfId="2" applyNumberFormat="1" applyFont="1" applyBorder="1" applyAlignment="1" applyProtection="1">
      <alignment horizontal="justify" vertical="center"/>
      <protection locked="0"/>
    </xf>
    <xf numFmtId="4" fontId="23" fillId="0" borderId="42" xfId="2" applyNumberFormat="1" applyFont="1" applyBorder="1" applyAlignment="1" applyProtection="1">
      <alignment horizontal="justify" vertical="center"/>
      <protection locked="0"/>
    </xf>
    <xf numFmtId="4" fontId="20" fillId="0" borderId="57" xfId="2" applyNumberFormat="1" applyFont="1" applyFill="1" applyBorder="1" applyAlignment="1">
      <alignment horizontal="left" vertical="center" wrapText="1"/>
    </xf>
    <xf numFmtId="4" fontId="20" fillId="0" borderId="42" xfId="2" applyNumberFormat="1" applyFont="1" applyFill="1" applyBorder="1" applyAlignment="1">
      <alignment horizontal="left" vertical="center" wrapText="1"/>
    </xf>
    <xf numFmtId="4" fontId="20" fillId="0" borderId="96" xfId="2" applyNumberFormat="1" applyFont="1" applyFill="1" applyBorder="1" applyAlignment="1">
      <alignment horizontal="left" vertical="center" wrapText="1"/>
    </xf>
    <xf numFmtId="4" fontId="30" fillId="0" borderId="0" xfId="2" applyNumberFormat="1" applyFont="1" applyFill="1" applyBorder="1" applyAlignment="1">
      <alignment horizontal="left" vertical="center" wrapText="1"/>
    </xf>
    <xf numFmtId="4" fontId="20" fillId="0" borderId="57" xfId="2" applyNumberFormat="1" applyFont="1" applyBorder="1" applyAlignment="1" applyProtection="1">
      <alignment vertical="center" wrapText="1"/>
      <protection locked="0"/>
    </xf>
    <xf numFmtId="4" fontId="20" fillId="0" borderId="42" xfId="2" applyNumberFormat="1" applyFont="1" applyBorder="1" applyAlignment="1" applyProtection="1">
      <alignment vertical="center" wrapText="1"/>
      <protection locked="0"/>
    </xf>
    <xf numFmtId="4" fontId="20" fillId="0" borderId="91" xfId="2" applyNumberFormat="1" applyFont="1" applyBorder="1" applyAlignment="1" applyProtection="1">
      <alignment vertical="center" wrapText="1"/>
      <protection locked="0"/>
    </xf>
    <xf numFmtId="4" fontId="20" fillId="0" borderId="44" xfId="2" applyNumberFormat="1" applyFont="1" applyBorder="1" applyAlignment="1" applyProtection="1">
      <alignment vertical="center" wrapText="1"/>
      <protection locked="0"/>
    </xf>
    <xf numFmtId="4" fontId="20" fillId="0" borderId="96" xfId="2" applyNumberFormat="1" applyFont="1" applyBorder="1" applyAlignment="1" applyProtection="1">
      <alignment vertical="center" wrapText="1"/>
      <protection locked="0"/>
    </xf>
    <xf numFmtId="4" fontId="20" fillId="0" borderId="48" xfId="2" applyNumberFormat="1" applyFont="1" applyBorder="1" applyAlignment="1" applyProtection="1">
      <alignment vertical="center" wrapText="1"/>
      <protection locked="0"/>
    </xf>
    <xf numFmtId="4" fontId="23" fillId="5" borderId="5" xfId="2" applyNumberFormat="1" applyFont="1" applyFill="1" applyBorder="1" applyAlignment="1" applyProtection="1">
      <alignment vertical="center" wrapText="1"/>
      <protection locked="0"/>
    </xf>
    <xf numFmtId="0" fontId="17" fillId="0" borderId="100" xfId="2" applyFont="1" applyBorder="1" applyAlignment="1">
      <alignment vertical="center"/>
    </xf>
    <xf numFmtId="0" fontId="26" fillId="0" borderId="0" xfId="2" applyFont="1" applyFill="1" applyAlignment="1">
      <alignment vertical="center" wrapText="1"/>
    </xf>
    <xf numFmtId="0" fontId="17" fillId="0" borderId="60" xfId="2" applyFont="1" applyBorder="1" applyAlignment="1">
      <alignment vertical="center"/>
    </xf>
    <xf numFmtId="4" fontId="23" fillId="2" borderId="57" xfId="2" applyNumberFormat="1" applyFont="1" applyFill="1" applyBorder="1" applyAlignment="1" applyProtection="1">
      <alignment vertical="center" wrapText="1"/>
      <protection locked="0"/>
    </xf>
    <xf numFmtId="0" fontId="17" fillId="2" borderId="93" xfId="2" applyFont="1" applyFill="1" applyBorder="1" applyAlignment="1">
      <alignment vertical="center"/>
    </xf>
    <xf numFmtId="4" fontId="18" fillId="0" borderId="57" xfId="2" applyNumberFormat="1" applyFont="1" applyFill="1" applyBorder="1" applyAlignment="1" applyProtection="1">
      <alignment vertical="center" wrapText="1"/>
      <protection locked="0"/>
    </xf>
    <xf numFmtId="0" fontId="17" fillId="0" borderId="93" xfId="2" applyFont="1" applyBorder="1" applyAlignment="1">
      <alignment vertical="center"/>
    </xf>
    <xf numFmtId="4" fontId="18" fillId="0" borderId="91" xfId="2" applyNumberFormat="1" applyFont="1" applyFill="1" applyBorder="1" applyAlignment="1" applyProtection="1">
      <alignment vertical="center" wrapText="1"/>
      <protection locked="0"/>
    </xf>
    <xf numFmtId="4" fontId="17" fillId="0" borderId="92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88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63" xfId="2" applyNumberFormat="1" applyFont="1" applyFill="1" applyBorder="1" applyAlignment="1" applyProtection="1">
      <alignment horizontal="left" vertical="center" wrapText="1"/>
      <protection locked="0"/>
    </xf>
    <xf numFmtId="4" fontId="17" fillId="2" borderId="91" xfId="2" applyNumberFormat="1" applyFont="1" applyFill="1" applyBorder="1" applyAlignment="1" applyProtection="1">
      <alignment horizontal="left" vertical="center" wrapText="1" indent="2"/>
      <protection locked="0"/>
    </xf>
    <xf numFmtId="0" fontId="17" fillId="2" borderId="80" xfId="2" applyFont="1" applyFill="1" applyBorder="1" applyAlignment="1">
      <alignment horizontal="left" vertical="center" wrapText="1" indent="2"/>
    </xf>
    <xf numFmtId="0" fontId="17" fillId="2" borderId="44" xfId="2" applyFont="1" applyFill="1" applyBorder="1" applyAlignment="1">
      <alignment horizontal="left" vertical="center" wrapText="1" indent="2"/>
    </xf>
    <xf numFmtId="164" fontId="23" fillId="2" borderId="3" xfId="1" applyFont="1" applyFill="1" applyBorder="1" applyAlignment="1" applyProtection="1">
      <alignment horizontal="left" vertical="center" wrapText="1"/>
      <protection locked="0"/>
    </xf>
    <xf numFmtId="164" fontId="23" fillId="2" borderId="4" xfId="1" applyFont="1" applyFill="1" applyBorder="1" applyAlignment="1" applyProtection="1">
      <alignment horizontal="left" vertical="center" wrapText="1"/>
      <protection locked="0"/>
    </xf>
    <xf numFmtId="164" fontId="23" fillId="2" borderId="5" xfId="1" applyFont="1" applyFill="1" applyBorder="1" applyAlignment="1" applyProtection="1">
      <alignment horizontal="left" vertical="center" wrapText="1"/>
      <protection locked="0"/>
    </xf>
    <xf numFmtId="4" fontId="30" fillId="0" borderId="0" xfId="2" applyNumberFormat="1" applyFont="1" applyAlignment="1" applyProtection="1">
      <alignment horizontal="left" vertical="center"/>
      <protection locked="0"/>
    </xf>
    <xf numFmtId="0" fontId="17" fillId="0" borderId="5" xfId="2" applyFont="1" applyBorder="1" applyAlignment="1">
      <alignment horizontal="center" vertical="center"/>
    </xf>
    <xf numFmtId="4" fontId="18" fillId="2" borderId="6" xfId="2" applyNumberFormat="1" applyFont="1" applyFill="1" applyBorder="1" applyAlignment="1" applyProtection="1">
      <alignment horizontal="center" vertical="center"/>
      <protection locked="0"/>
    </xf>
    <xf numFmtId="4" fontId="18" fillId="2" borderId="89" xfId="2" applyNumberFormat="1" applyFont="1" applyFill="1" applyBorder="1" applyAlignment="1" applyProtection="1">
      <alignment horizontal="center" vertical="center"/>
      <protection locked="0"/>
    </xf>
    <xf numFmtId="4" fontId="18" fillId="2" borderId="26" xfId="2" applyNumberFormat="1" applyFont="1" applyFill="1" applyBorder="1" applyAlignment="1" applyProtection="1">
      <alignment horizontal="center" vertical="center"/>
      <protection locked="0"/>
    </xf>
    <xf numFmtId="4" fontId="18" fillId="2" borderId="90" xfId="2" applyNumberFormat="1" applyFont="1" applyFill="1" applyBorder="1" applyAlignment="1" applyProtection="1">
      <alignment horizontal="center" vertical="center"/>
      <protection locked="0"/>
    </xf>
    <xf numFmtId="4" fontId="18" fillId="2" borderId="1" xfId="2" applyNumberFormat="1" applyFont="1" applyFill="1" applyBorder="1" applyAlignment="1" applyProtection="1">
      <alignment horizontal="center" vertical="center"/>
      <protection locked="0"/>
    </xf>
    <xf numFmtId="4" fontId="18" fillId="2" borderId="2" xfId="2" applyNumberFormat="1" applyFont="1" applyFill="1" applyBorder="1" applyAlignment="1" applyProtection="1">
      <alignment horizontal="center" vertical="center"/>
      <protection locked="0"/>
    </xf>
    <xf numFmtId="4" fontId="18" fillId="5" borderId="27" xfId="2" applyNumberFormat="1" applyFont="1" applyFill="1" applyBorder="1" applyAlignment="1" applyProtection="1">
      <alignment horizontal="center" vertical="center" wrapText="1"/>
      <protection locked="0"/>
    </xf>
    <xf numFmtId="4" fontId="18" fillId="5" borderId="30" xfId="2" applyNumberFormat="1" applyFont="1" applyFill="1" applyBorder="1" applyAlignment="1" applyProtection="1">
      <alignment horizontal="center" vertical="center" wrapText="1"/>
      <protection locked="0"/>
    </xf>
    <xf numFmtId="4" fontId="17" fillId="0" borderId="58" xfId="2" applyNumberFormat="1" applyFont="1" applyFill="1" applyBorder="1" applyAlignment="1" applyProtection="1">
      <alignment horizontal="left" vertical="center" wrapText="1"/>
      <protection locked="0"/>
    </xf>
    <xf numFmtId="0" fontId="21" fillId="0" borderId="5" xfId="2" applyFont="1" applyBorder="1" applyAlignment="1">
      <alignment horizontal="center" vertical="center"/>
    </xf>
    <xf numFmtId="4" fontId="18" fillId="0" borderId="57" xfId="2" applyNumberFormat="1" applyFont="1" applyFill="1" applyBorder="1" applyAlignment="1">
      <alignment horizontal="left" vertical="center" wrapText="1"/>
    </xf>
    <xf numFmtId="0" fontId="17" fillId="0" borderId="42" xfId="2" applyFont="1" applyFill="1" applyBorder="1" applyAlignment="1">
      <alignment vertical="center"/>
    </xf>
    <xf numFmtId="0" fontId="17" fillId="0" borderId="42" xfId="2" applyFont="1" applyFill="1" applyBorder="1" applyAlignment="1">
      <alignment horizontal="left" vertical="center" wrapText="1"/>
    </xf>
    <xf numFmtId="4" fontId="18" fillId="0" borderId="0" xfId="2" applyNumberFormat="1" applyFont="1" applyFill="1" applyBorder="1" applyAlignment="1" applyProtection="1">
      <alignment horizontal="left" vertical="center"/>
      <protection locked="0"/>
    </xf>
    <xf numFmtId="0" fontId="21" fillId="0" borderId="0" xfId="2" applyFont="1" applyAlignment="1">
      <alignment horizontal="left" vertical="center"/>
    </xf>
    <xf numFmtId="0" fontId="21" fillId="0" borderId="77" xfId="2" applyFont="1" applyBorder="1" applyAlignment="1">
      <alignment wrapText="1"/>
    </xf>
    <xf numFmtId="0" fontId="21" fillId="0" borderId="78" xfId="2" applyFont="1" applyBorder="1" applyAlignment="1">
      <alignment wrapText="1"/>
    </xf>
    <xf numFmtId="0" fontId="24" fillId="0" borderId="11" xfId="2" applyFont="1" applyFill="1" applyBorder="1" applyAlignment="1">
      <alignment horizontal="left" wrapText="1" indent="1"/>
    </xf>
    <xf numFmtId="0" fontId="24" fillId="0" borderId="13" xfId="2" applyFont="1" applyFill="1" applyBorder="1" applyAlignment="1">
      <alignment horizontal="left" wrapText="1" indent="1"/>
    </xf>
    <xf numFmtId="0" fontId="24" fillId="0" borderId="16" xfId="2" applyFont="1" applyFill="1" applyBorder="1" applyAlignment="1">
      <alignment horizontal="left" wrapText="1" indent="1"/>
    </xf>
    <xf numFmtId="0" fontId="24" fillId="0" borderId="76" xfId="2" applyFont="1" applyFill="1" applyBorder="1" applyAlignment="1">
      <alignment horizontal="left" wrapText="1" indent="1"/>
    </xf>
    <xf numFmtId="0" fontId="24" fillId="0" borderId="37" xfId="2" applyFont="1" applyFill="1" applyBorder="1" applyAlignment="1">
      <alignment horizontal="left" wrapText="1" indent="1"/>
    </xf>
    <xf numFmtId="0" fontId="24" fillId="0" borderId="118" xfId="2" applyFont="1" applyFill="1" applyBorder="1" applyAlignment="1">
      <alignment horizontal="left" wrapText="1" indent="1"/>
    </xf>
    <xf numFmtId="0" fontId="19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14" fontId="16" fillId="0" borderId="0" xfId="0" applyNumberFormat="1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9" fillId="0" borderId="0" xfId="2" applyFont="1" applyFill="1" applyAlignment="1">
      <alignment horizontal="left" wrapText="1"/>
    </xf>
    <xf numFmtId="0" fontId="28" fillId="0" borderId="0" xfId="2" applyFont="1" applyFill="1" applyAlignment="1">
      <alignment horizontal="left"/>
    </xf>
    <xf numFmtId="0" fontId="26" fillId="0" borderId="0" xfId="2" applyFont="1" applyFill="1" applyAlignment="1"/>
    <xf numFmtId="14" fontId="16" fillId="0" borderId="0" xfId="2" applyNumberFormat="1" applyFont="1" applyBorder="1" applyAlignment="1">
      <alignment horizontal="left" wrapText="1"/>
    </xf>
    <xf numFmtId="0" fontId="16" fillId="0" borderId="0" xfId="2" applyFont="1" applyBorder="1" applyAlignment="1">
      <alignment horizontal="left" wrapText="1"/>
    </xf>
    <xf numFmtId="0" fontId="16" fillId="3" borderId="74" xfId="2" applyFont="1" applyFill="1" applyBorder="1" applyAlignment="1">
      <alignment wrapText="1"/>
    </xf>
    <xf numFmtId="0" fontId="16" fillId="3" borderId="75" xfId="2" applyFont="1" applyFill="1" applyBorder="1" applyAlignment="1">
      <alignment wrapText="1"/>
    </xf>
    <xf numFmtId="0" fontId="21" fillId="0" borderId="16" xfId="2" applyFont="1" applyBorder="1" applyAlignment="1">
      <alignment wrapText="1"/>
    </xf>
    <xf numFmtId="0" fontId="21" fillId="0" borderId="76" xfId="2" applyFont="1" applyBorder="1" applyAlignment="1">
      <alignment wrapText="1"/>
    </xf>
    <xf numFmtId="0" fontId="18" fillId="2" borderId="3" xfId="5" applyFont="1" applyFill="1" applyBorder="1" applyAlignment="1" applyProtection="1">
      <alignment vertical="center" wrapText="1"/>
    </xf>
    <xf numFmtId="0" fontId="18" fillId="2" borderId="4" xfId="5" applyFont="1" applyFill="1" applyBorder="1" applyAlignment="1" applyProtection="1">
      <alignment vertical="center" wrapText="1"/>
    </xf>
    <xf numFmtId="0" fontId="18" fillId="2" borderId="5" xfId="5" applyFont="1" applyFill="1" applyBorder="1" applyAlignment="1" applyProtection="1">
      <alignment vertical="center" wrapText="1"/>
    </xf>
    <xf numFmtId="0" fontId="19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16" fillId="3" borderId="27" xfId="2" applyFont="1" applyFill="1" applyBorder="1" applyAlignment="1">
      <alignment horizontal="center" wrapText="1"/>
    </xf>
    <xf numFmtId="0" fontId="17" fillId="0" borderId="59" xfId="2" applyFont="1" applyBorder="1" applyAlignment="1">
      <alignment horizontal="center" wrapText="1"/>
    </xf>
    <xf numFmtId="0" fontId="16" fillId="3" borderId="57" xfId="2" applyFont="1" applyFill="1" applyBorder="1" applyAlignment="1">
      <alignment horizontal="center" wrapText="1"/>
    </xf>
    <xf numFmtId="0" fontId="16" fillId="3" borderId="58" xfId="2" applyFont="1" applyFill="1" applyBorder="1" applyAlignment="1">
      <alignment horizontal="center" wrapText="1"/>
    </xf>
    <xf numFmtId="0" fontId="16" fillId="3" borderId="42" xfId="2" applyFont="1" applyFill="1" applyBorder="1" applyAlignment="1">
      <alignment horizontal="center" wrapText="1"/>
    </xf>
    <xf numFmtId="0" fontId="24" fillId="0" borderId="16" xfId="0" applyFont="1" applyFill="1" applyBorder="1"/>
    <xf numFmtId="0" fontId="24" fillId="0" borderId="19" xfId="0" applyFont="1" applyFill="1" applyBorder="1"/>
    <xf numFmtId="0" fontId="23" fillId="2" borderId="16" xfId="0" applyFont="1" applyFill="1" applyBorder="1"/>
    <xf numFmtId="0" fontId="16" fillId="2" borderId="19" xfId="0" applyFont="1" applyFill="1" applyBorder="1"/>
    <xf numFmtId="0" fontId="16" fillId="4" borderId="16" xfId="0" applyFont="1" applyFill="1" applyBorder="1" applyAlignment="1"/>
    <xf numFmtId="0" fontId="16" fillId="4" borderId="18" xfId="0" applyFont="1" applyFill="1" applyBorder="1" applyAlignment="1"/>
    <xf numFmtId="0" fontId="17" fillId="0" borderId="19" xfId="0" applyFont="1" applyBorder="1" applyAlignment="1"/>
    <xf numFmtId="0" fontId="16" fillId="2" borderId="16" xfId="0" applyFont="1" applyFill="1" applyBorder="1"/>
    <xf numFmtId="0" fontId="16" fillId="2" borderId="37" xfId="0" applyFont="1" applyFill="1" applyBorder="1"/>
    <xf numFmtId="0" fontId="16" fillId="2" borderId="38" xfId="0" applyFont="1" applyFill="1" applyBorder="1"/>
    <xf numFmtId="0" fontId="25" fillId="0" borderId="0" xfId="2" applyFont="1" applyFill="1" applyAlignment="1">
      <alignment horizontal="left"/>
    </xf>
    <xf numFmtId="0" fontId="26" fillId="0" borderId="0" xfId="2" applyFont="1" applyFill="1" applyAlignment="1">
      <alignment horizontal="left"/>
    </xf>
    <xf numFmtId="0" fontId="24" fillId="0" borderId="16" xfId="0" applyFont="1" applyBorder="1"/>
    <xf numFmtId="0" fontId="24" fillId="0" borderId="19" xfId="0" applyFont="1" applyBorder="1"/>
    <xf numFmtId="0" fontId="24" fillId="0" borderId="33" xfId="0" applyFont="1" applyBorder="1"/>
    <xf numFmtId="0" fontId="24" fillId="0" borderId="34" xfId="0" applyFont="1" applyBorder="1"/>
    <xf numFmtId="4" fontId="23" fillId="0" borderId="35" xfId="0" applyNumberFormat="1" applyFont="1" applyFill="1" applyBorder="1" applyAlignment="1">
      <alignment vertical="center"/>
    </xf>
    <xf numFmtId="4" fontId="23" fillId="0" borderId="18" xfId="0" applyNumberFormat="1" applyFont="1" applyFill="1" applyBorder="1" applyAlignment="1">
      <alignment vertical="center"/>
    </xf>
    <xf numFmtId="0" fontId="16" fillId="4" borderId="16" xfId="0" applyFont="1" applyFill="1" applyBorder="1"/>
    <xf numFmtId="0" fontId="16" fillId="4" borderId="19" xfId="0" applyFont="1" applyFill="1" applyBorder="1"/>
    <xf numFmtId="0" fontId="23" fillId="0" borderId="16" xfId="0" applyFont="1" applyFill="1" applyBorder="1"/>
    <xf numFmtId="0" fontId="16" fillId="0" borderId="19" xfId="0" applyFont="1" applyFill="1" applyBorder="1"/>
    <xf numFmtId="0" fontId="16" fillId="0" borderId="16" xfId="0" applyFont="1" applyFill="1" applyBorder="1"/>
    <xf numFmtId="0" fontId="16" fillId="0" borderId="17" xfId="0" applyFont="1" applyFill="1" applyBorder="1"/>
    <xf numFmtId="0" fontId="16" fillId="3" borderId="6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wrapText="1"/>
    </xf>
    <xf numFmtId="0" fontId="16" fillId="2" borderId="14" xfId="0" applyFont="1" applyFill="1" applyBorder="1" applyAlignment="1">
      <alignment horizontal="center" wrapText="1"/>
    </xf>
    <xf numFmtId="0" fontId="16" fillId="2" borderId="10" xfId="0" applyFont="1" applyFill="1" applyBorder="1" applyAlignment="1">
      <alignment horizontal="center" wrapText="1"/>
    </xf>
    <xf numFmtId="0" fontId="16" fillId="2" borderId="15" xfId="0" applyFont="1" applyFill="1" applyBorder="1" applyAlignment="1">
      <alignment horizontal="center" wrapText="1"/>
    </xf>
    <xf numFmtId="0" fontId="16" fillId="0" borderId="18" xfId="0" applyFont="1" applyFill="1" applyBorder="1"/>
    <xf numFmtId="0" fontId="17" fillId="0" borderId="0" xfId="3" applyFont="1" applyAlignment="1">
      <alignment horizontal="left" wrapText="1"/>
    </xf>
    <xf numFmtId="0" fontId="17" fillId="0" borderId="0" xfId="2" applyFont="1" applyAlignment="1">
      <alignment horizontal="left" wrapText="1"/>
    </xf>
    <xf numFmtId="0" fontId="21" fillId="0" borderId="0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16" fillId="2" borderId="3" xfId="0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wrapText="1"/>
    </xf>
    <xf numFmtId="0" fontId="16" fillId="2" borderId="12" xfId="0" applyFont="1" applyFill="1" applyBorder="1" applyAlignment="1">
      <alignment horizontal="center" wrapText="1"/>
    </xf>
    <xf numFmtId="0" fontId="22" fillId="2" borderId="7" xfId="5" applyFont="1" applyFill="1" applyBorder="1" applyAlignment="1">
      <alignment wrapText="1"/>
    </xf>
    <xf numFmtId="0" fontId="22" fillId="2" borderId="12" xfId="5" applyFont="1" applyFill="1" applyBorder="1" applyAlignment="1">
      <alignment wrapText="1"/>
    </xf>
    <xf numFmtId="0" fontId="16" fillId="2" borderId="8" xfId="0" applyFont="1" applyFill="1" applyBorder="1" applyAlignment="1">
      <alignment horizontal="center" wrapText="1"/>
    </xf>
    <xf numFmtId="0" fontId="16" fillId="2" borderId="13" xfId="0" applyFont="1" applyFill="1" applyBorder="1" applyAlignment="1">
      <alignment horizontal="center" wrapText="1"/>
    </xf>
  </cellXfs>
  <cellStyles count="6">
    <cellStyle name="Normal 3" xfId="4"/>
    <cellStyle name="Normalny" xfId="0" builtinId="0"/>
    <cellStyle name="Normalny 2" xfId="5"/>
    <cellStyle name="Normalny 3" xfId="2"/>
    <cellStyle name="Normalny_dzielnice termin spr." xfId="3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891540</xdr:colOff>
      <xdr:row>699</xdr:row>
      <xdr:rowOff>0</xdr:rowOff>
    </xdr:from>
    <xdr:to>
      <xdr:col>2</xdr:col>
      <xdr:colOff>891540</xdr:colOff>
      <xdr:row>700</xdr:row>
      <xdr:rowOff>129540</xdr:rowOff>
    </xdr:to>
    <xdr:cxnSp macro="">
      <xdr:nvCxnSpPr>
        <xdr:cNvPr id="3" name="Łącznik prosty ze strzałką 2"/>
        <xdr:cNvCxnSpPr/>
      </xdr:nvCxnSpPr>
      <xdr:spPr>
        <a:xfrm>
          <a:off x="4025265" y="124682250"/>
          <a:ext cx="0" cy="49149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ydzia&#322;_KK.04\Sprawozdania%202016%20Wydzia&#322;%20ksi&#281;gowo&#347;ci\SF%202016\&#321;&#261;czneSF_2016_09.05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 31.12.2016"/>
      <sheetName val="RZiS 31.12.2016"/>
      <sheetName val="ZZwF 31.12.2016"/>
      <sheetName val="Aktywa BO 2016"/>
      <sheetName val="Pasywa BO 2016"/>
      <sheetName val="Aktywa BZ 2016"/>
      <sheetName val="Pasywa BZ 2016"/>
      <sheetName val="RZiS BO 2016"/>
      <sheetName val="RZiS BZ 2016"/>
      <sheetName val="ZZwF BO 2016"/>
      <sheetName val="ZZwF BZ 2016"/>
      <sheetName val="Wykaz eliminacji"/>
      <sheetName val="Info uzup bilans"/>
      <sheetName val="Info uzup RZiS"/>
      <sheetName val="Info uzup ZZwF"/>
      <sheetName val="Nota 1"/>
      <sheetName val="Nota 2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Nota 17"/>
      <sheetName val="Nota 18"/>
      <sheetName val="Nota 19"/>
      <sheetName val="Nota 20"/>
      <sheetName val="Nota 21"/>
      <sheetName val="Nota 22"/>
      <sheetName val="Nota 23"/>
      <sheetName val="Nota 24"/>
      <sheetName val="Nota 25"/>
      <sheetName val="Nota 26"/>
      <sheetName val="Nota 27"/>
      <sheetName val="Nota 28"/>
      <sheetName val="Nota 29"/>
      <sheetName val="Nota 30"/>
      <sheetName val="Nota 32"/>
      <sheetName val="Arkusz7"/>
    </sheetNames>
    <sheetDataSet>
      <sheetData sheetId="0">
        <row r="6">
          <cell r="C6">
            <v>122730357022.79999</v>
          </cell>
        </row>
      </sheetData>
      <sheetData sheetId="1">
        <row r="8">
          <cell r="D8">
            <v>14312647856.35</v>
          </cell>
        </row>
      </sheetData>
      <sheetData sheetId="2">
        <row r="7">
          <cell r="D7">
            <v>112761621628.82001</v>
          </cell>
        </row>
        <row r="8">
          <cell r="D8">
            <v>27316718057.380001</v>
          </cell>
        </row>
        <row r="9">
          <cell r="D9">
            <v>7997841834.0600004</v>
          </cell>
        </row>
        <row r="10">
          <cell r="D10">
            <v>13801865521.42</v>
          </cell>
        </row>
        <row r="11">
          <cell r="D11">
            <v>0</v>
          </cell>
        </row>
        <row r="12">
          <cell r="D12">
            <v>1116867814.6400001</v>
          </cell>
        </row>
        <row r="13">
          <cell r="D13">
            <v>0</v>
          </cell>
        </row>
        <row r="14">
          <cell r="D14">
            <v>21115272.949999999</v>
          </cell>
        </row>
        <row r="15">
          <cell r="D15">
            <v>14648880.23</v>
          </cell>
        </row>
        <row r="16">
          <cell r="D16">
            <v>894626.04</v>
          </cell>
        </row>
        <row r="17">
          <cell r="D17">
            <v>0</v>
          </cell>
        </row>
        <row r="18">
          <cell r="D18">
            <v>4363484108.04</v>
          </cell>
        </row>
        <row r="19">
          <cell r="D19">
            <v>25888855734.050003</v>
          </cell>
        </row>
        <row r="20">
          <cell r="D20">
            <v>6139943569.3299999</v>
          </cell>
        </row>
        <row r="21">
          <cell r="D21">
            <v>14715532407.950001</v>
          </cell>
        </row>
        <row r="22">
          <cell r="D22">
            <v>5116351.2</v>
          </cell>
        </row>
        <row r="23">
          <cell r="D23">
            <v>3094923091.8800001</v>
          </cell>
        </row>
        <row r="24">
          <cell r="D24">
            <v>0</v>
          </cell>
        </row>
        <row r="25">
          <cell r="D25">
            <v>89952408.879999995</v>
          </cell>
        </row>
        <row r="26">
          <cell r="D26">
            <v>11641883.390000001</v>
          </cell>
        </row>
        <row r="27">
          <cell r="D27">
            <v>894626.04</v>
          </cell>
        </row>
        <row r="28">
          <cell r="D28">
            <v>1830851395.3800001</v>
          </cell>
        </row>
        <row r="29">
          <cell r="D29">
            <v>114189483952.15001</v>
          </cell>
        </row>
        <row r="30">
          <cell r="D30">
            <v>1977252344.5600004</v>
          </cell>
        </row>
        <row r="31">
          <cell r="D31">
            <v>9038299339.0300007</v>
          </cell>
        </row>
        <row r="32">
          <cell r="D32">
            <v>7061046994.4700003</v>
          </cell>
        </row>
        <row r="33">
          <cell r="D33">
            <v>8713074.9100000001</v>
          </cell>
        </row>
        <row r="34">
          <cell r="D34">
            <v>116158023221.8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37" workbookViewId="0">
      <selection activeCell="E17" sqref="E17"/>
    </sheetView>
  </sheetViews>
  <sheetFormatPr defaultRowHeight="15"/>
  <cols>
    <col min="1" max="1" width="33.28515625" style="7" customWidth="1"/>
    <col min="2" max="2" width="21.42578125" style="7" customWidth="1"/>
    <col min="3" max="3" width="22" style="7" customWidth="1"/>
    <col min="4" max="4" width="36.140625" style="7" customWidth="1"/>
    <col min="5" max="5" width="22.28515625" style="7" customWidth="1"/>
    <col min="6" max="6" width="23.28515625" style="7" customWidth="1"/>
    <col min="7" max="7" width="13.140625" style="6" customWidth="1"/>
    <col min="8" max="8" width="14.140625" style="6" customWidth="1"/>
    <col min="9" max="9" width="11.85546875" style="7" bestFit="1" customWidth="1"/>
    <col min="10" max="16384" width="9.140625" style="7"/>
  </cols>
  <sheetData>
    <row r="1" spans="1:9">
      <c r="A1" s="506" t="s">
        <v>416</v>
      </c>
      <c r="B1" s="508" t="s">
        <v>417</v>
      </c>
      <c r="C1" s="509"/>
      <c r="D1" s="510"/>
      <c r="E1" s="514" t="s">
        <v>590</v>
      </c>
      <c r="F1" s="515"/>
    </row>
    <row r="2" spans="1:9">
      <c r="A2" s="507"/>
      <c r="B2" s="511"/>
      <c r="C2" s="512"/>
      <c r="D2" s="513"/>
      <c r="E2" s="516"/>
      <c r="F2" s="517"/>
    </row>
    <row r="3" spans="1:9">
      <c r="A3" s="507"/>
      <c r="B3" s="511"/>
      <c r="C3" s="512"/>
      <c r="D3" s="513"/>
      <c r="E3" s="516"/>
      <c r="F3" s="517"/>
    </row>
    <row r="4" spans="1:9" ht="27" customHeight="1">
      <c r="A4" s="507"/>
      <c r="B4" s="511"/>
      <c r="C4" s="512"/>
      <c r="D4" s="513"/>
      <c r="E4" s="516"/>
      <c r="F4" s="517"/>
    </row>
    <row r="5" spans="1:9">
      <c r="A5" s="23" t="s">
        <v>418</v>
      </c>
      <c r="B5" s="518" t="s">
        <v>507</v>
      </c>
      <c r="C5" s="519"/>
      <c r="D5" s="520"/>
      <c r="E5" s="524"/>
      <c r="F5" s="525"/>
    </row>
    <row r="6" spans="1:9">
      <c r="A6" s="24" t="s">
        <v>498</v>
      </c>
      <c r="B6" s="521"/>
      <c r="C6" s="522"/>
      <c r="D6" s="523"/>
      <c r="E6" s="526"/>
      <c r="F6" s="527"/>
    </row>
    <row r="7" spans="1:9" ht="22.5" customHeight="1">
      <c r="A7" s="25" t="s">
        <v>341</v>
      </c>
      <c r="B7" s="25" t="s">
        <v>43</v>
      </c>
      <c r="C7" s="25" t="s">
        <v>44</v>
      </c>
      <c r="D7" s="25" t="s">
        <v>342</v>
      </c>
      <c r="E7" s="25" t="s">
        <v>43</v>
      </c>
      <c r="F7" s="25" t="s">
        <v>44</v>
      </c>
    </row>
    <row r="8" spans="1:9" ht="17.25" customHeight="1">
      <c r="A8" s="27" t="s">
        <v>419</v>
      </c>
      <c r="B8" s="1">
        <f>SUM(B9,B10,B20,B21,B25,B26)</f>
        <v>594627767.80999994</v>
      </c>
      <c r="C8" s="1">
        <f>SUM(C9,C10,C20,C21,C25,C26)</f>
        <v>644625783.42999995</v>
      </c>
      <c r="D8" s="27" t="s">
        <v>420</v>
      </c>
      <c r="E8" s="1">
        <f>SUM(E9,E10,E13,E14)</f>
        <v>592694660.19000006</v>
      </c>
      <c r="F8" s="1">
        <v>647366168.40999997</v>
      </c>
      <c r="G8" s="8"/>
      <c r="H8" s="8"/>
      <c r="I8" s="9"/>
    </row>
    <row r="9" spans="1:9" ht="27" customHeight="1">
      <c r="A9" s="27" t="s">
        <v>421</v>
      </c>
      <c r="B9" s="1">
        <v>0</v>
      </c>
      <c r="C9" s="1">
        <v>0</v>
      </c>
      <c r="D9" s="27" t="s">
        <v>343</v>
      </c>
      <c r="E9" s="1">
        <v>827923578.10000002</v>
      </c>
      <c r="F9" s="1">
        <v>832933872.45000005</v>
      </c>
      <c r="G9" s="8"/>
      <c r="H9" s="8"/>
    </row>
    <row r="10" spans="1:9" ht="16.5" customHeight="1">
      <c r="A10" s="27" t="s">
        <v>422</v>
      </c>
      <c r="B10" s="1">
        <f>SUM(B11,B18,B19)</f>
        <v>580580750.75</v>
      </c>
      <c r="C10" s="1">
        <f>SUM(C11,C18,C19)</f>
        <v>625303418.71999991</v>
      </c>
      <c r="D10" s="27" t="s">
        <v>423</v>
      </c>
      <c r="E10" s="1">
        <f>SUM(E11:E12)</f>
        <v>-235228917.91</v>
      </c>
      <c r="F10" s="1">
        <f>SUM(F11:F12)</f>
        <v>-185567704.03999999</v>
      </c>
      <c r="G10" s="8"/>
      <c r="H10" s="8"/>
    </row>
    <row r="11" spans="1:9" ht="16.5" customHeight="1">
      <c r="A11" s="27" t="s">
        <v>344</v>
      </c>
      <c r="B11" s="1">
        <f>SUM(B12,B14,B15,B16,B17)</f>
        <v>531115403.76999998</v>
      </c>
      <c r="C11" s="1">
        <f>SUM(C12,C14,C15,C16,C17)</f>
        <v>591245889.82999992</v>
      </c>
      <c r="D11" s="28" t="s">
        <v>345</v>
      </c>
      <c r="E11" s="4">
        <v>0</v>
      </c>
      <c r="F11" s="4">
        <v>0</v>
      </c>
      <c r="G11" s="8"/>
      <c r="H11" s="8"/>
    </row>
    <row r="12" spans="1:9" ht="16.5" customHeight="1">
      <c r="A12" s="28" t="s">
        <v>424</v>
      </c>
      <c r="B12" s="4">
        <v>351934415.02999997</v>
      </c>
      <c r="C12" s="4">
        <v>412767495.79000002</v>
      </c>
      <c r="D12" s="28" t="s">
        <v>425</v>
      </c>
      <c r="E12" s="4">
        <v>-235228917.91</v>
      </c>
      <c r="F12" s="4">
        <v>-185567704.03999999</v>
      </c>
      <c r="G12" s="8"/>
      <c r="H12" s="8"/>
    </row>
    <row r="13" spans="1:9" ht="64.5" customHeight="1">
      <c r="A13" s="28" t="s">
        <v>426</v>
      </c>
      <c r="B13" s="4">
        <v>9639240.5299999993</v>
      </c>
      <c r="C13" s="4">
        <v>9430390.5299999993</v>
      </c>
      <c r="D13" s="27" t="s">
        <v>427</v>
      </c>
      <c r="E13" s="1">
        <v>0</v>
      </c>
      <c r="F13" s="1">
        <v>0</v>
      </c>
      <c r="G13" s="8"/>
      <c r="H13" s="8"/>
    </row>
    <row r="14" spans="1:9" ht="30">
      <c r="A14" s="28" t="s">
        <v>346</v>
      </c>
      <c r="B14" s="4">
        <v>164824135.47</v>
      </c>
      <c r="C14" s="4">
        <v>160529664.75</v>
      </c>
      <c r="D14" s="27" t="s">
        <v>347</v>
      </c>
      <c r="E14" s="1">
        <v>0</v>
      </c>
      <c r="F14" s="1">
        <v>0</v>
      </c>
      <c r="G14" s="8"/>
      <c r="H14" s="8"/>
    </row>
    <row r="15" spans="1:9" ht="30">
      <c r="A15" s="28" t="s">
        <v>348</v>
      </c>
      <c r="B15" s="4">
        <v>2284780.2000000002</v>
      </c>
      <c r="C15" s="4">
        <v>3008344.89</v>
      </c>
      <c r="D15" s="27" t="s">
        <v>428</v>
      </c>
      <c r="E15" s="1">
        <v>0</v>
      </c>
      <c r="F15" s="1">
        <v>0</v>
      </c>
      <c r="G15" s="8"/>
      <c r="H15" s="8"/>
    </row>
    <row r="16" spans="1:9">
      <c r="A16" s="28" t="s">
        <v>349</v>
      </c>
      <c r="B16" s="4">
        <v>12425.73</v>
      </c>
      <c r="C16" s="4">
        <v>0</v>
      </c>
      <c r="D16" s="27" t="s">
        <v>429</v>
      </c>
      <c r="E16" s="1">
        <v>0</v>
      </c>
      <c r="F16" s="1">
        <v>0</v>
      </c>
      <c r="G16" s="8"/>
      <c r="H16" s="8"/>
    </row>
    <row r="17" spans="1:8" ht="33" customHeight="1">
      <c r="A17" s="28" t="s">
        <v>350</v>
      </c>
      <c r="B17" s="4">
        <v>12059647.34</v>
      </c>
      <c r="C17" s="4">
        <v>14940384.4</v>
      </c>
      <c r="D17" s="27" t="s">
        <v>499</v>
      </c>
      <c r="E17" s="1">
        <f>SUM(E18,E19,E30,E31)</f>
        <v>28460798.459999997</v>
      </c>
      <c r="F17" s="1">
        <v>27824532.620000001</v>
      </c>
      <c r="G17" s="8"/>
      <c r="H17" s="8"/>
    </row>
    <row r="18" spans="1:8" ht="30">
      <c r="A18" s="27" t="s">
        <v>351</v>
      </c>
      <c r="B18" s="1">
        <v>49465346.979999997</v>
      </c>
      <c r="C18" s="1">
        <v>34057528.890000001</v>
      </c>
      <c r="D18" s="28" t="s">
        <v>500</v>
      </c>
      <c r="E18" s="1">
        <v>0</v>
      </c>
      <c r="F18" s="1">
        <v>0</v>
      </c>
      <c r="G18" s="8"/>
      <c r="H18" s="8"/>
    </row>
    <row r="19" spans="1:8" ht="32.25" customHeight="1">
      <c r="A19" s="27" t="s">
        <v>352</v>
      </c>
      <c r="B19" s="1">
        <v>0</v>
      </c>
      <c r="C19" s="1">
        <v>0</v>
      </c>
      <c r="D19" s="27" t="s">
        <v>430</v>
      </c>
      <c r="E19" s="1">
        <f>SUM(E20:E27)</f>
        <v>17671287.539999999</v>
      </c>
      <c r="F19" s="1">
        <f>SUM(F20:F27)</f>
        <v>18899267.890000004</v>
      </c>
      <c r="G19" s="8"/>
      <c r="H19" s="8"/>
    </row>
    <row r="20" spans="1:8" ht="17.25" customHeight="1">
      <c r="A20" s="27" t="s">
        <v>353</v>
      </c>
      <c r="B20" s="1">
        <v>14047017.060000001</v>
      </c>
      <c r="C20" s="1">
        <v>19322364.710000001</v>
      </c>
      <c r="D20" s="28" t="s">
        <v>354</v>
      </c>
      <c r="E20" s="4">
        <v>794215.71</v>
      </c>
      <c r="F20" s="4">
        <v>1375476.02</v>
      </c>
      <c r="G20" s="8"/>
      <c r="H20" s="8"/>
    </row>
    <row r="21" spans="1:8" ht="29.25" customHeight="1">
      <c r="A21" s="27" t="s">
        <v>355</v>
      </c>
      <c r="B21" s="1">
        <f>SUM(B22:B24)</f>
        <v>0</v>
      </c>
      <c r="C21" s="1">
        <f>SUM(C22:C24)</f>
        <v>0</v>
      </c>
      <c r="D21" s="28" t="s">
        <v>356</v>
      </c>
      <c r="E21" s="4">
        <v>281699.82</v>
      </c>
      <c r="F21" s="4">
        <v>297765.23</v>
      </c>
      <c r="G21" s="8"/>
      <c r="H21" s="8"/>
    </row>
    <row r="22" spans="1:8" ht="30">
      <c r="A22" s="28" t="s">
        <v>357</v>
      </c>
      <c r="B22" s="4">
        <v>0</v>
      </c>
      <c r="C22" s="4">
        <v>0</v>
      </c>
      <c r="D22" s="28" t="s">
        <v>431</v>
      </c>
      <c r="E22" s="4">
        <v>719186.45</v>
      </c>
      <c r="F22" s="4">
        <v>769165.82</v>
      </c>
      <c r="G22" s="8"/>
      <c r="H22" s="8"/>
    </row>
    <row r="23" spans="1:8" ht="14.25" customHeight="1">
      <c r="A23" s="28" t="s">
        <v>358</v>
      </c>
      <c r="B23" s="4">
        <v>0</v>
      </c>
      <c r="C23" s="4">
        <v>0</v>
      </c>
      <c r="D23" s="28" t="s">
        <v>359</v>
      </c>
      <c r="E23" s="4">
        <v>1255196.6100000001</v>
      </c>
      <c r="F23" s="4">
        <v>1321937.75</v>
      </c>
      <c r="G23" s="8"/>
      <c r="H23" s="8"/>
    </row>
    <row r="24" spans="1:8" ht="30.75" customHeight="1">
      <c r="A24" s="28" t="s">
        <v>432</v>
      </c>
      <c r="B24" s="4">
        <v>0</v>
      </c>
      <c r="C24" s="4">
        <v>0</v>
      </c>
      <c r="D24" s="28" t="s">
        <v>360</v>
      </c>
      <c r="E24" s="4">
        <v>8667308.4499999993</v>
      </c>
      <c r="F24" s="4">
        <v>9405943.5500000007</v>
      </c>
      <c r="G24" s="8"/>
      <c r="H24" s="8"/>
    </row>
    <row r="25" spans="1:8" ht="33" customHeight="1">
      <c r="A25" s="27" t="s">
        <v>433</v>
      </c>
      <c r="B25" s="2">
        <v>0</v>
      </c>
      <c r="C25" s="2">
        <v>0</v>
      </c>
      <c r="D25" s="28" t="s">
        <v>434</v>
      </c>
      <c r="E25" s="4">
        <v>5933583.1299999999</v>
      </c>
      <c r="F25" s="4">
        <v>5652655.7599999998</v>
      </c>
      <c r="G25" s="8"/>
      <c r="H25" s="8"/>
    </row>
    <row r="26" spans="1:8" ht="47.25" customHeight="1">
      <c r="A26" s="27" t="s">
        <v>435</v>
      </c>
      <c r="B26" s="2">
        <v>0</v>
      </c>
      <c r="C26" s="2">
        <v>0</v>
      </c>
      <c r="D26" s="28" t="s">
        <v>436</v>
      </c>
      <c r="E26" s="4">
        <v>20097.37</v>
      </c>
      <c r="F26" s="4">
        <v>76323.759999999995</v>
      </c>
      <c r="G26" s="8"/>
      <c r="H26" s="8"/>
    </row>
    <row r="27" spans="1:8">
      <c r="A27" s="27" t="s">
        <v>437</v>
      </c>
      <c r="B27" s="1">
        <f>SUM(B28,B33,B39,B47)</f>
        <v>26527690.84</v>
      </c>
      <c r="C27" s="1">
        <f>C33+C39+C47</f>
        <v>30564917.599999998</v>
      </c>
      <c r="D27" s="28" t="s">
        <v>438</v>
      </c>
      <c r="E27" s="4">
        <f>SUM(E28:E29)</f>
        <v>0</v>
      </c>
      <c r="F27" s="4">
        <f>SUM(F28:F29)</f>
        <v>0</v>
      </c>
      <c r="G27" s="8"/>
      <c r="H27" s="8"/>
    </row>
    <row r="28" spans="1:8" ht="30">
      <c r="A28" s="27" t="s">
        <v>361</v>
      </c>
      <c r="B28" s="1">
        <f>SUM(B29:B32)</f>
        <v>63693.32</v>
      </c>
      <c r="C28" s="1">
        <v>0</v>
      </c>
      <c r="D28" s="28" t="s">
        <v>439</v>
      </c>
      <c r="E28" s="4">
        <v>0</v>
      </c>
      <c r="F28" s="4">
        <v>0</v>
      </c>
      <c r="G28" s="8"/>
      <c r="H28" s="8"/>
    </row>
    <row r="29" spans="1:8">
      <c r="A29" s="28" t="s">
        <v>362</v>
      </c>
      <c r="B29" s="4">
        <v>63693.32</v>
      </c>
      <c r="C29" s="4">
        <v>0</v>
      </c>
      <c r="D29" s="28" t="s">
        <v>440</v>
      </c>
      <c r="E29" s="4">
        <v>0</v>
      </c>
      <c r="F29" s="4">
        <v>0</v>
      </c>
      <c r="G29" s="8"/>
      <c r="H29" s="8"/>
    </row>
    <row r="30" spans="1:8">
      <c r="A30" s="28" t="s">
        <v>441</v>
      </c>
      <c r="B30" s="4">
        <v>0</v>
      </c>
      <c r="C30" s="4">
        <v>0</v>
      </c>
      <c r="D30" s="27" t="s">
        <v>363</v>
      </c>
      <c r="E30" s="1">
        <v>5789746.4699999997</v>
      </c>
      <c r="F30" s="1">
        <v>4156784.37</v>
      </c>
      <c r="G30" s="8"/>
      <c r="H30" s="8"/>
    </row>
    <row r="31" spans="1:8">
      <c r="A31" s="28" t="s">
        <v>364</v>
      </c>
      <c r="B31" s="4">
        <v>0</v>
      </c>
      <c r="C31" s="4">
        <v>0</v>
      </c>
      <c r="D31" s="27" t="s">
        <v>365</v>
      </c>
      <c r="E31" s="1">
        <f>SUM(E32:E33)</f>
        <v>4999764.45</v>
      </c>
      <c r="F31" s="1">
        <f>F32+F33</f>
        <v>4768480.3600000003</v>
      </c>
      <c r="G31" s="8"/>
      <c r="H31" s="8"/>
    </row>
    <row r="32" spans="1:8" ht="30">
      <c r="A32" s="28" t="s">
        <v>366</v>
      </c>
      <c r="B32" s="4">
        <v>0</v>
      </c>
      <c r="C32" s="4">
        <v>0</v>
      </c>
      <c r="D32" s="28" t="s">
        <v>442</v>
      </c>
      <c r="E32" s="4">
        <v>4999764.45</v>
      </c>
      <c r="F32" s="4">
        <v>4768480.3600000003</v>
      </c>
      <c r="G32" s="8"/>
      <c r="H32" s="8"/>
    </row>
    <row r="33" spans="1:8" ht="30.75" customHeight="1">
      <c r="A33" s="27" t="s">
        <v>367</v>
      </c>
      <c r="B33" s="1">
        <f>SUM(B34:B38)</f>
        <v>20427262.889999997</v>
      </c>
      <c r="C33" s="1">
        <f>SUM(C34:C38)</f>
        <v>24813496.879999999</v>
      </c>
      <c r="D33" s="28" t="s">
        <v>368</v>
      </c>
      <c r="E33" s="4">
        <v>0</v>
      </c>
      <c r="F33" s="4">
        <v>0</v>
      </c>
      <c r="G33" s="8"/>
      <c r="H33" s="8"/>
    </row>
    <row r="34" spans="1:8">
      <c r="A34" s="28" t="s">
        <v>369</v>
      </c>
      <c r="B34" s="4">
        <v>10138.030000000001</v>
      </c>
      <c r="C34" s="4">
        <v>11700.92</v>
      </c>
      <c r="D34" s="28"/>
      <c r="E34" s="4"/>
      <c r="F34" s="4"/>
      <c r="G34" s="8"/>
      <c r="H34" s="8"/>
    </row>
    <row r="35" spans="1:8">
      <c r="A35" s="28" t="s">
        <v>370</v>
      </c>
      <c r="B35" s="4">
        <v>129922.92</v>
      </c>
      <c r="C35" s="4">
        <v>172794.51</v>
      </c>
      <c r="D35" s="28"/>
      <c r="E35" s="4"/>
      <c r="F35" s="4"/>
      <c r="G35" s="8"/>
      <c r="H35" s="8"/>
    </row>
    <row r="36" spans="1:8" ht="30">
      <c r="A36" s="28" t="s">
        <v>443</v>
      </c>
      <c r="B36" s="4">
        <v>0</v>
      </c>
      <c r="C36" s="4">
        <v>0</v>
      </c>
      <c r="D36" s="28"/>
      <c r="E36" s="4"/>
      <c r="F36" s="4"/>
      <c r="G36" s="8"/>
      <c r="H36" s="8"/>
    </row>
    <row r="37" spans="1:8" ht="23.25" customHeight="1">
      <c r="A37" s="28" t="s">
        <v>371</v>
      </c>
      <c r="B37" s="4">
        <v>20283826.469999999</v>
      </c>
      <c r="C37" s="4">
        <v>24629001.449999999</v>
      </c>
      <c r="D37" s="27"/>
      <c r="E37" s="4"/>
      <c r="F37" s="4"/>
      <c r="G37" s="8"/>
      <c r="H37" s="8"/>
    </row>
    <row r="38" spans="1:8" ht="45">
      <c r="A38" s="28" t="s">
        <v>444</v>
      </c>
      <c r="B38" s="4">
        <v>3375.47</v>
      </c>
      <c r="C38" s="4">
        <v>0</v>
      </c>
      <c r="D38" s="28"/>
      <c r="E38" s="4"/>
      <c r="F38" s="4"/>
      <c r="G38" s="8"/>
      <c r="H38" s="8"/>
    </row>
    <row r="39" spans="1:8" ht="28.5" customHeight="1">
      <c r="A39" s="27" t="s">
        <v>372</v>
      </c>
      <c r="B39" s="1">
        <f>SUM(B40:B46)</f>
        <v>6035113.9399999995</v>
      </c>
      <c r="C39" s="1">
        <f>SUM(C40:C46)</f>
        <v>5744279.8499999996</v>
      </c>
      <c r="D39" s="28"/>
      <c r="E39" s="4"/>
      <c r="F39" s="4"/>
      <c r="G39" s="8"/>
      <c r="H39" s="8"/>
    </row>
    <row r="40" spans="1:8" ht="18.75" customHeight="1">
      <c r="A40" s="28" t="s">
        <v>373</v>
      </c>
      <c r="B40" s="4">
        <v>0</v>
      </c>
      <c r="C40" s="4">
        <v>0</v>
      </c>
      <c r="D40" s="28"/>
      <c r="E40" s="4"/>
      <c r="F40" s="4"/>
      <c r="G40" s="8"/>
      <c r="H40" s="8"/>
    </row>
    <row r="41" spans="1:8" ht="31.5" customHeight="1">
      <c r="A41" s="28" t="s">
        <v>445</v>
      </c>
      <c r="B41" s="4">
        <v>101530.81</v>
      </c>
      <c r="C41" s="4">
        <v>91624.09</v>
      </c>
      <c r="D41" s="28"/>
      <c r="E41" s="4"/>
      <c r="F41" s="4"/>
      <c r="G41" s="8"/>
      <c r="H41" s="8"/>
    </row>
    <row r="42" spans="1:8" ht="30">
      <c r="A42" s="28" t="s">
        <v>374</v>
      </c>
      <c r="B42" s="4">
        <v>0</v>
      </c>
      <c r="C42" s="4">
        <v>0</v>
      </c>
      <c r="D42" s="28"/>
      <c r="E42" s="4"/>
      <c r="F42" s="4"/>
      <c r="G42" s="8"/>
      <c r="H42" s="8"/>
    </row>
    <row r="43" spans="1:8" ht="18.75" customHeight="1">
      <c r="A43" s="28" t="s">
        <v>446</v>
      </c>
      <c r="B43" s="4">
        <v>5933583.1299999999</v>
      </c>
      <c r="C43" s="4">
        <v>5652655.7599999998</v>
      </c>
      <c r="D43" s="28"/>
      <c r="E43" s="4"/>
      <c r="F43" s="4"/>
      <c r="G43" s="8"/>
      <c r="H43" s="8"/>
    </row>
    <row r="44" spans="1:8" ht="16.5" customHeight="1">
      <c r="A44" s="28" t="s">
        <v>447</v>
      </c>
      <c r="B44" s="4">
        <v>0</v>
      </c>
      <c r="C44" s="4">
        <v>0</v>
      </c>
      <c r="D44" s="28"/>
      <c r="E44" s="4"/>
      <c r="F44" s="4"/>
      <c r="G44" s="8"/>
      <c r="H44" s="8"/>
    </row>
    <row r="45" spans="1:8" ht="18.75" customHeight="1">
      <c r="A45" s="28" t="s">
        <v>448</v>
      </c>
      <c r="B45" s="4">
        <v>0</v>
      </c>
      <c r="C45" s="4">
        <v>0</v>
      </c>
      <c r="D45" s="28"/>
      <c r="E45" s="4"/>
      <c r="F45" s="4"/>
      <c r="G45" s="8"/>
      <c r="H45" s="8"/>
    </row>
    <row r="46" spans="1:8" ht="27" customHeight="1">
      <c r="A46" s="28" t="s">
        <v>375</v>
      </c>
      <c r="B46" s="4">
        <v>0</v>
      </c>
      <c r="C46" s="4">
        <v>0</v>
      </c>
      <c r="D46" s="28"/>
      <c r="E46" s="4"/>
      <c r="F46" s="4"/>
      <c r="G46" s="8"/>
      <c r="H46" s="8"/>
    </row>
    <row r="47" spans="1:8" ht="18.75" customHeight="1">
      <c r="A47" s="27" t="s">
        <v>449</v>
      </c>
      <c r="B47" s="1">
        <v>1620.69</v>
      </c>
      <c r="C47" s="1">
        <v>7140.87</v>
      </c>
      <c r="D47" s="28"/>
      <c r="E47" s="4"/>
      <c r="F47" s="4"/>
      <c r="G47" s="8"/>
      <c r="H47" s="8"/>
    </row>
    <row r="48" spans="1:8" ht="17.25" customHeight="1">
      <c r="A48" s="27" t="s">
        <v>376</v>
      </c>
      <c r="B48" s="1">
        <f>SUM(B8,B27)</f>
        <v>621155458.64999998</v>
      </c>
      <c r="C48" s="1">
        <f>SUM(C8,C27)</f>
        <v>675190701.02999997</v>
      </c>
      <c r="D48" s="27" t="s">
        <v>377</v>
      </c>
      <c r="E48" s="1">
        <f>SUM(E8,E15,E16,E17)</f>
        <v>621155458.6500001</v>
      </c>
      <c r="F48" s="1">
        <f>SUM(F8,F15,F16,F17)</f>
        <v>675190701.02999997</v>
      </c>
      <c r="G48" s="8"/>
      <c r="H48" s="8"/>
    </row>
    <row r="49" spans="1:6">
      <c r="A49" s="528"/>
      <c r="B49" s="528"/>
      <c r="C49" s="528"/>
      <c r="D49" s="528"/>
      <c r="E49" s="528"/>
      <c r="F49" s="528"/>
    </row>
    <row r="50" spans="1:6">
      <c r="A50" s="29"/>
      <c r="B50" s="29"/>
      <c r="C50" s="29"/>
      <c r="D50" s="29"/>
      <c r="E50" s="29"/>
      <c r="F50" s="29"/>
    </row>
    <row r="51" spans="1:6">
      <c r="A51" s="29"/>
      <c r="B51" s="29"/>
      <c r="C51" s="29"/>
      <c r="D51" s="29"/>
      <c r="E51" s="29"/>
      <c r="F51" s="29"/>
    </row>
    <row r="52" spans="1:6">
      <c r="A52" s="29"/>
      <c r="B52" s="29"/>
      <c r="C52" s="29"/>
      <c r="D52" s="29"/>
      <c r="E52" s="29"/>
      <c r="F52" s="29"/>
    </row>
    <row r="53" spans="1:6">
      <c r="A53" s="29"/>
      <c r="B53" s="29"/>
      <c r="C53" s="502">
        <v>44644</v>
      </c>
      <c r="D53" s="503"/>
      <c r="E53" s="29"/>
      <c r="F53" s="29"/>
    </row>
    <row r="54" spans="1:6">
      <c r="A54" s="26" t="s">
        <v>450</v>
      </c>
      <c r="B54" s="26"/>
      <c r="C54" s="504" t="s">
        <v>339</v>
      </c>
      <c r="D54" s="505"/>
      <c r="E54" s="26"/>
      <c r="F54" s="26" t="s">
        <v>337</v>
      </c>
    </row>
    <row r="55" spans="1:6">
      <c r="A55" s="26" t="s">
        <v>338</v>
      </c>
      <c r="B55" s="3"/>
      <c r="C55" s="3"/>
      <c r="D55" s="3"/>
      <c r="E55" s="26"/>
      <c r="F55" s="26" t="s">
        <v>340</v>
      </c>
    </row>
    <row r="56" spans="1:6">
      <c r="A56" s="26"/>
      <c r="B56" s="26"/>
      <c r="C56" s="26"/>
      <c r="D56" s="3"/>
      <c r="E56" s="26"/>
      <c r="F56" s="3"/>
    </row>
    <row r="57" spans="1:6">
      <c r="A57" s="10"/>
      <c r="B57" s="10"/>
      <c r="C57" s="10"/>
      <c r="E57" s="10"/>
    </row>
    <row r="58" spans="1:6">
      <c r="A58" s="10"/>
      <c r="B58" s="10"/>
      <c r="C58" s="10"/>
      <c r="E58" s="10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opLeftCell="A16" workbookViewId="0">
      <selection activeCell="G29" sqref="G29"/>
    </sheetView>
  </sheetViews>
  <sheetFormatPr defaultRowHeight="15"/>
  <cols>
    <col min="1" max="1" width="31.28515625" style="7" customWidth="1"/>
    <col min="2" max="2" width="29.28515625" style="7" customWidth="1"/>
    <col min="3" max="3" width="29.7109375" style="7" customWidth="1"/>
    <col min="4" max="4" width="26.42578125" style="7" customWidth="1"/>
    <col min="5" max="5" width="27.5703125" style="6" customWidth="1"/>
    <col min="6" max="6" width="9.140625" style="11"/>
    <col min="7" max="7" width="18.28515625" style="7" bestFit="1" customWidth="1"/>
    <col min="8" max="9" width="14.42578125" style="7" customWidth="1"/>
    <col min="10" max="16384" width="9.140625" style="7"/>
  </cols>
  <sheetData>
    <row r="1" spans="1:9" ht="29.25" customHeight="1">
      <c r="A1" s="506" t="s">
        <v>451</v>
      </c>
      <c r="B1" s="541" t="s">
        <v>452</v>
      </c>
      <c r="C1" s="542"/>
      <c r="D1" s="537" t="s">
        <v>589</v>
      </c>
    </row>
    <row r="2" spans="1:9">
      <c r="A2" s="540"/>
      <c r="B2" s="533"/>
      <c r="C2" s="534"/>
      <c r="D2" s="538"/>
    </row>
    <row r="3" spans="1:9" ht="21" customHeight="1">
      <c r="A3" s="540"/>
      <c r="B3" s="533" t="s">
        <v>453</v>
      </c>
      <c r="C3" s="534"/>
      <c r="D3" s="538"/>
    </row>
    <row r="4" spans="1:9">
      <c r="A4" s="30"/>
      <c r="B4" s="533" t="s">
        <v>506</v>
      </c>
      <c r="C4" s="534"/>
      <c r="D4" s="538"/>
    </row>
    <row r="5" spans="1:9">
      <c r="A5" s="23" t="s">
        <v>418</v>
      </c>
      <c r="B5" s="524"/>
      <c r="C5" s="525"/>
      <c r="D5" s="538"/>
    </row>
    <row r="6" spans="1:9">
      <c r="A6" s="24" t="s">
        <v>501</v>
      </c>
      <c r="B6" s="526"/>
      <c r="C6" s="527"/>
      <c r="D6" s="539"/>
    </row>
    <row r="7" spans="1:9" ht="33.75" customHeight="1">
      <c r="A7" s="535"/>
      <c r="B7" s="536"/>
      <c r="C7" s="25" t="s">
        <v>454</v>
      </c>
      <c r="D7" s="25" t="s">
        <v>455</v>
      </c>
      <c r="E7" s="7"/>
    </row>
    <row r="8" spans="1:9">
      <c r="A8" s="529" t="s">
        <v>378</v>
      </c>
      <c r="B8" s="530"/>
      <c r="C8" s="1">
        <f>SUM(C9:C14)</f>
        <v>51201164.150000006</v>
      </c>
      <c r="D8" s="1">
        <f>D9+D10+D11+D12+D13+D14</f>
        <v>20426151.390000001</v>
      </c>
      <c r="E8" s="9"/>
      <c r="F8" s="12"/>
      <c r="G8" s="13"/>
      <c r="H8" s="13"/>
      <c r="I8" s="13"/>
    </row>
    <row r="9" spans="1:9">
      <c r="A9" s="531" t="s">
        <v>456</v>
      </c>
      <c r="B9" s="532"/>
      <c r="C9" s="4">
        <v>10522508.630000001</v>
      </c>
      <c r="D9" s="4">
        <v>8024177.1299999999</v>
      </c>
      <c r="E9" s="9"/>
      <c r="F9" s="12"/>
      <c r="G9" s="14"/>
      <c r="H9" s="14"/>
      <c r="I9" s="14"/>
    </row>
    <row r="10" spans="1:9" ht="33.75" customHeight="1">
      <c r="A10" s="531" t="s">
        <v>457</v>
      </c>
      <c r="B10" s="532"/>
      <c r="C10" s="4">
        <v>429.1</v>
      </c>
      <c r="D10" s="4">
        <v>5520.18</v>
      </c>
      <c r="E10" s="9"/>
      <c r="F10" s="12"/>
      <c r="G10" s="14"/>
      <c r="H10" s="14"/>
      <c r="I10" s="14"/>
    </row>
    <row r="11" spans="1:9">
      <c r="A11" s="531" t="s">
        <v>458</v>
      </c>
      <c r="B11" s="532"/>
      <c r="C11" s="4">
        <v>0</v>
      </c>
      <c r="D11" s="4">
        <v>0</v>
      </c>
      <c r="E11" s="9"/>
      <c r="F11" s="12"/>
      <c r="G11" s="15"/>
      <c r="H11" s="15"/>
      <c r="I11" s="15"/>
    </row>
    <row r="12" spans="1:9">
      <c r="A12" s="531" t="s">
        <v>459</v>
      </c>
      <c r="B12" s="532"/>
      <c r="C12" s="4">
        <v>0</v>
      </c>
      <c r="D12" s="4">
        <v>0</v>
      </c>
      <c r="E12" s="9"/>
      <c r="F12" s="12"/>
      <c r="G12" s="14"/>
      <c r="H12" s="14"/>
      <c r="I12" s="14"/>
    </row>
    <row r="13" spans="1:9">
      <c r="A13" s="531" t="s">
        <v>460</v>
      </c>
      <c r="B13" s="532"/>
      <c r="C13" s="4">
        <v>0</v>
      </c>
      <c r="D13" s="4">
        <v>0</v>
      </c>
      <c r="E13" s="9"/>
      <c r="F13" s="12"/>
      <c r="G13" s="14"/>
      <c r="H13" s="14"/>
      <c r="I13" s="14"/>
    </row>
    <row r="14" spans="1:9">
      <c r="A14" s="531" t="s">
        <v>461</v>
      </c>
      <c r="B14" s="532"/>
      <c r="C14" s="4">
        <v>40678226.420000002</v>
      </c>
      <c r="D14" s="4">
        <v>12396454.08</v>
      </c>
      <c r="E14" s="9"/>
      <c r="F14" s="12"/>
      <c r="G14" s="14"/>
      <c r="H14" s="14"/>
      <c r="I14" s="14"/>
    </row>
    <row r="15" spans="1:9">
      <c r="A15" s="529" t="s">
        <v>462</v>
      </c>
      <c r="B15" s="530"/>
      <c r="C15" s="1">
        <f>SUM(C16:C25)</f>
        <v>222923679.09</v>
      </c>
      <c r="D15" s="1">
        <f>SUM(D16:D25)</f>
        <v>221645014.30000001</v>
      </c>
      <c r="E15" s="9"/>
      <c r="F15" s="12"/>
      <c r="G15" s="13"/>
      <c r="H15" s="13"/>
      <c r="I15" s="13"/>
    </row>
    <row r="16" spans="1:9">
      <c r="A16" s="531" t="s">
        <v>379</v>
      </c>
      <c r="B16" s="532"/>
      <c r="C16" s="4">
        <v>10241083.74</v>
      </c>
      <c r="D16" s="4">
        <v>12025053.49</v>
      </c>
      <c r="E16" s="9"/>
      <c r="F16" s="12"/>
      <c r="G16" s="14"/>
      <c r="H16" s="14"/>
      <c r="I16" s="14"/>
    </row>
    <row r="17" spans="1:9">
      <c r="A17" s="531" t="s">
        <v>463</v>
      </c>
      <c r="B17" s="532"/>
      <c r="C17" s="4">
        <v>3125576.94</v>
      </c>
      <c r="D17" s="4">
        <v>2402138.19</v>
      </c>
      <c r="E17" s="9"/>
      <c r="F17" s="12"/>
      <c r="G17" s="14"/>
      <c r="H17" s="14"/>
      <c r="I17" s="14"/>
    </row>
    <row r="18" spans="1:9">
      <c r="A18" s="531" t="s">
        <v>380</v>
      </c>
      <c r="B18" s="532"/>
      <c r="C18" s="4">
        <v>19554771.620000001</v>
      </c>
      <c r="D18" s="4">
        <v>20823276.41</v>
      </c>
      <c r="E18" s="9"/>
      <c r="F18" s="12"/>
      <c r="G18" s="14"/>
      <c r="H18" s="14"/>
      <c r="I18" s="14"/>
    </row>
    <row r="19" spans="1:9">
      <c r="A19" s="531" t="s">
        <v>381</v>
      </c>
      <c r="B19" s="532"/>
      <c r="C19" s="4">
        <v>169900.3</v>
      </c>
      <c r="D19" s="4">
        <v>69690.95</v>
      </c>
      <c r="E19" s="9"/>
      <c r="F19" s="12"/>
      <c r="G19" s="14"/>
      <c r="H19" s="14"/>
      <c r="I19" s="14"/>
    </row>
    <row r="20" spans="1:9">
      <c r="A20" s="531" t="s">
        <v>382</v>
      </c>
      <c r="B20" s="532"/>
      <c r="C20" s="4">
        <v>24964681.379999999</v>
      </c>
      <c r="D20" s="4">
        <v>26047439.449999999</v>
      </c>
      <c r="E20" s="9"/>
      <c r="F20" s="12"/>
      <c r="G20" s="14"/>
      <c r="H20" s="14"/>
      <c r="I20" s="14"/>
    </row>
    <row r="21" spans="1:9">
      <c r="A21" s="531" t="s">
        <v>464</v>
      </c>
      <c r="B21" s="532"/>
      <c r="C21" s="4">
        <v>4524389.76</v>
      </c>
      <c r="D21" s="4">
        <v>4753775.59</v>
      </c>
      <c r="E21" s="9"/>
      <c r="F21" s="12"/>
      <c r="G21" s="14"/>
      <c r="H21" s="14"/>
      <c r="I21" s="14"/>
    </row>
    <row r="22" spans="1:9">
      <c r="A22" s="531" t="s">
        <v>383</v>
      </c>
      <c r="B22" s="532"/>
      <c r="C22" s="4">
        <v>1486449.86</v>
      </c>
      <c r="D22" s="4">
        <v>1979328.8</v>
      </c>
      <c r="E22" s="9"/>
      <c r="F22" s="12"/>
      <c r="G22" s="14"/>
      <c r="H22" s="14"/>
      <c r="I22" s="14"/>
    </row>
    <row r="23" spans="1:9">
      <c r="A23" s="531" t="s">
        <v>465</v>
      </c>
      <c r="B23" s="532"/>
      <c r="C23" s="4">
        <v>0</v>
      </c>
      <c r="D23" s="4">
        <v>0</v>
      </c>
      <c r="E23" s="9"/>
      <c r="F23" s="12"/>
      <c r="G23" s="14"/>
      <c r="H23" s="14"/>
      <c r="I23" s="14"/>
    </row>
    <row r="24" spans="1:9">
      <c r="A24" s="531" t="s">
        <v>466</v>
      </c>
      <c r="B24" s="532"/>
      <c r="C24" s="4">
        <v>158856825.49000001</v>
      </c>
      <c r="D24" s="4">
        <v>153544311.41999999</v>
      </c>
      <c r="E24" s="9"/>
      <c r="F24" s="12"/>
      <c r="G24" s="14"/>
      <c r="H24" s="14"/>
      <c r="I24" s="14"/>
    </row>
    <row r="25" spans="1:9">
      <c r="A25" s="531" t="s">
        <v>384</v>
      </c>
      <c r="B25" s="532"/>
      <c r="C25" s="4">
        <v>0</v>
      </c>
      <c r="D25" s="4">
        <v>0</v>
      </c>
      <c r="E25" s="9"/>
      <c r="F25" s="12"/>
      <c r="G25" s="14"/>
      <c r="H25" s="14"/>
      <c r="I25" s="14"/>
    </row>
    <row r="26" spans="1:9">
      <c r="A26" s="529" t="s">
        <v>467</v>
      </c>
      <c r="B26" s="530"/>
      <c r="C26" s="1">
        <f>SUM(C8-C15)</f>
        <v>-171722514.94</v>
      </c>
      <c r="D26" s="1">
        <f>SUM(D8-D15)</f>
        <v>-201218862.91000003</v>
      </c>
      <c r="E26" s="9"/>
      <c r="F26" s="12"/>
      <c r="G26" s="13"/>
      <c r="H26" s="13"/>
      <c r="I26" s="13"/>
    </row>
    <row r="27" spans="1:9">
      <c r="A27" s="529" t="s">
        <v>385</v>
      </c>
      <c r="B27" s="530"/>
      <c r="C27" s="1">
        <f>SUM(C28:C30)</f>
        <v>41056764.589999996</v>
      </c>
      <c r="D27" s="1">
        <f>SUM(D28:D30)</f>
        <v>44902650.090000004</v>
      </c>
      <c r="E27" s="9"/>
      <c r="F27" s="12"/>
      <c r="G27" s="13"/>
      <c r="H27" s="13"/>
      <c r="I27" s="13"/>
    </row>
    <row r="28" spans="1:9">
      <c r="A28" s="531" t="s">
        <v>386</v>
      </c>
      <c r="B28" s="532"/>
      <c r="C28" s="4">
        <v>6174938.7999999998</v>
      </c>
      <c r="D28" s="4">
        <v>18020698.469999999</v>
      </c>
      <c r="E28" s="9"/>
      <c r="F28" s="12"/>
      <c r="G28" s="14"/>
      <c r="H28" s="14"/>
      <c r="I28" s="14"/>
    </row>
    <row r="29" spans="1:9">
      <c r="A29" s="531" t="s">
        <v>387</v>
      </c>
      <c r="B29" s="532"/>
      <c r="C29" s="4">
        <v>0</v>
      </c>
      <c r="D29" s="4">
        <v>0</v>
      </c>
      <c r="E29" s="9"/>
      <c r="F29" s="12"/>
      <c r="G29" s="15"/>
      <c r="H29" s="15"/>
      <c r="I29" s="15"/>
    </row>
    <row r="30" spans="1:9">
      <c r="A30" s="531" t="s">
        <v>388</v>
      </c>
      <c r="B30" s="532"/>
      <c r="C30" s="4">
        <v>34881825.789999999</v>
      </c>
      <c r="D30" s="4">
        <v>26881951.620000001</v>
      </c>
      <c r="E30" s="9"/>
      <c r="F30" s="12"/>
      <c r="G30" s="14"/>
      <c r="H30" s="14"/>
      <c r="I30" s="14"/>
    </row>
    <row r="31" spans="1:9">
      <c r="A31" s="529" t="s">
        <v>389</v>
      </c>
      <c r="B31" s="530"/>
      <c r="C31" s="1">
        <f>SUM(C32:C33)</f>
        <v>104865856.67</v>
      </c>
      <c r="D31" s="1">
        <f>SUM(D32:D33)</f>
        <v>29926456.960000001</v>
      </c>
      <c r="E31" s="9"/>
      <c r="F31" s="12"/>
      <c r="G31" s="13"/>
      <c r="H31" s="13"/>
      <c r="I31" s="13"/>
    </row>
    <row r="32" spans="1:9" ht="45" customHeight="1">
      <c r="A32" s="531" t="s">
        <v>468</v>
      </c>
      <c r="B32" s="532"/>
      <c r="C32" s="5">
        <v>0</v>
      </c>
      <c r="D32" s="5">
        <v>0</v>
      </c>
      <c r="E32" s="9"/>
      <c r="F32" s="12"/>
      <c r="G32" s="14"/>
      <c r="H32" s="14"/>
      <c r="I32" s="14"/>
    </row>
    <row r="33" spans="1:9">
      <c r="A33" s="531" t="s">
        <v>390</v>
      </c>
      <c r="B33" s="532"/>
      <c r="C33" s="4">
        <v>104865856.67</v>
      </c>
      <c r="D33" s="4">
        <v>29926456.960000001</v>
      </c>
      <c r="E33" s="16"/>
      <c r="F33" s="12"/>
      <c r="G33" s="14"/>
      <c r="H33" s="14"/>
      <c r="I33" s="14"/>
    </row>
    <row r="34" spans="1:9">
      <c r="A34" s="529" t="s">
        <v>469</v>
      </c>
      <c r="B34" s="530"/>
      <c r="C34" s="1">
        <f>SUM(C26+C27-C31)</f>
        <v>-235531607.01999998</v>
      </c>
      <c r="D34" s="1">
        <f>SUM(D26+D27-D31)</f>
        <v>-186242669.78000003</v>
      </c>
      <c r="E34" s="16"/>
      <c r="F34" s="12"/>
      <c r="G34" s="13"/>
      <c r="H34" s="13"/>
      <c r="I34" s="13"/>
    </row>
    <row r="35" spans="1:9">
      <c r="A35" s="529" t="s">
        <v>391</v>
      </c>
      <c r="B35" s="530"/>
      <c r="C35" s="1">
        <f>SUM(C36:C38)</f>
        <v>39552059.189999998</v>
      </c>
      <c r="D35" s="1">
        <f>SUM(D36:D38)</f>
        <v>4646107.6400000006</v>
      </c>
      <c r="E35" s="16"/>
      <c r="F35" s="12"/>
      <c r="G35" s="13"/>
      <c r="H35" s="13"/>
      <c r="I35" s="13"/>
    </row>
    <row r="36" spans="1:9">
      <c r="A36" s="531" t="s">
        <v>392</v>
      </c>
      <c r="B36" s="532"/>
      <c r="C36" s="4">
        <v>0</v>
      </c>
      <c r="D36" s="4">
        <v>0</v>
      </c>
      <c r="E36" s="16"/>
      <c r="F36" s="12"/>
      <c r="G36" s="14"/>
      <c r="H36" s="14"/>
      <c r="I36" s="14"/>
    </row>
    <row r="37" spans="1:9">
      <c r="A37" s="531" t="s">
        <v>393</v>
      </c>
      <c r="B37" s="532"/>
      <c r="C37" s="4">
        <v>14223973.1</v>
      </c>
      <c r="D37" s="4">
        <v>4305077.37</v>
      </c>
      <c r="E37" s="9"/>
      <c r="F37" s="12"/>
      <c r="G37" s="14"/>
      <c r="H37" s="14"/>
      <c r="I37" s="14"/>
    </row>
    <row r="38" spans="1:9">
      <c r="A38" s="531" t="s">
        <v>470</v>
      </c>
      <c r="B38" s="532"/>
      <c r="C38" s="4">
        <v>25328086.09</v>
      </c>
      <c r="D38" s="4">
        <v>341030.27</v>
      </c>
      <c r="E38" s="16"/>
      <c r="F38" s="12"/>
      <c r="G38" s="14"/>
      <c r="H38" s="14"/>
      <c r="I38" s="14"/>
    </row>
    <row r="39" spans="1:9">
      <c r="A39" s="529" t="s">
        <v>394</v>
      </c>
      <c r="B39" s="530"/>
      <c r="C39" s="1">
        <f>SUM(C40:C41)</f>
        <v>39249370.080000006</v>
      </c>
      <c r="D39" s="1">
        <f>SUM(D40:D41)</f>
        <v>3971141.9</v>
      </c>
      <c r="E39" s="16"/>
      <c r="F39" s="12"/>
      <c r="G39" s="13"/>
      <c r="H39" s="13"/>
      <c r="I39" s="13"/>
    </row>
    <row r="40" spans="1:9">
      <c r="A40" s="531" t="s">
        <v>395</v>
      </c>
      <c r="B40" s="532"/>
      <c r="C40" s="4">
        <v>4226.59</v>
      </c>
      <c r="D40" s="4">
        <v>36872.080000000002</v>
      </c>
      <c r="E40" s="16"/>
      <c r="F40" s="12"/>
      <c r="G40" s="14"/>
      <c r="H40" s="14"/>
      <c r="I40" s="14"/>
    </row>
    <row r="41" spans="1:9">
      <c r="A41" s="531" t="s">
        <v>396</v>
      </c>
      <c r="B41" s="532"/>
      <c r="C41" s="4">
        <v>39245143.490000002</v>
      </c>
      <c r="D41" s="4">
        <v>3934269.82</v>
      </c>
      <c r="E41" s="16"/>
      <c r="F41" s="12"/>
      <c r="G41" s="14"/>
      <c r="H41" s="14"/>
      <c r="I41" s="14"/>
    </row>
    <row r="42" spans="1:9" hidden="1">
      <c r="A42" s="529" t="s">
        <v>471</v>
      </c>
      <c r="B42" s="530"/>
      <c r="C42" s="1">
        <f>SUM(C34+C35-C39)</f>
        <v>-235228917.91</v>
      </c>
      <c r="D42" s="1">
        <f>SUM(D34+D35-D39)</f>
        <v>-185567704.04000005</v>
      </c>
      <c r="E42" s="16"/>
      <c r="F42" s="12"/>
      <c r="G42" s="13"/>
      <c r="H42" s="13"/>
      <c r="I42" s="13"/>
    </row>
    <row r="43" spans="1:9" hidden="1">
      <c r="A43" s="529" t="s">
        <v>472</v>
      </c>
      <c r="B43" s="530"/>
      <c r="C43" s="1">
        <v>0</v>
      </c>
      <c r="D43" s="1">
        <v>0</v>
      </c>
      <c r="E43" s="16"/>
      <c r="F43" s="12"/>
      <c r="G43" s="17"/>
      <c r="H43" s="17"/>
      <c r="I43" s="17"/>
    </row>
    <row r="44" spans="1:9" hidden="1">
      <c r="A44" s="531" t="s">
        <v>473</v>
      </c>
      <c r="B44" s="532"/>
      <c r="C44" s="2">
        <v>0</v>
      </c>
      <c r="D44" s="2">
        <v>0</v>
      </c>
      <c r="E44" s="16"/>
      <c r="F44" s="12"/>
      <c r="G44" s="15"/>
      <c r="H44" s="15"/>
      <c r="I44" s="15"/>
    </row>
    <row r="45" spans="1:9" hidden="1">
      <c r="A45" s="531" t="s">
        <v>474</v>
      </c>
      <c r="B45" s="532"/>
      <c r="C45" s="2">
        <f>SUM(C42-C43-C44)</f>
        <v>-235228917.91</v>
      </c>
      <c r="D45" s="2">
        <f>SUM(D42-D43-D44)</f>
        <v>-185567704.04000005</v>
      </c>
      <c r="E45" s="16"/>
      <c r="F45" s="12"/>
      <c r="G45" s="15"/>
      <c r="H45" s="15"/>
      <c r="I45" s="15"/>
    </row>
    <row r="46" spans="1:9">
      <c r="A46" s="529" t="s">
        <v>475</v>
      </c>
      <c r="B46" s="530"/>
      <c r="C46" s="31">
        <f>C34+C35-C39</f>
        <v>-235228917.91</v>
      </c>
      <c r="D46" s="31">
        <f>D34+D35-D39</f>
        <v>-185567704.04000005</v>
      </c>
      <c r="E46" s="16"/>
      <c r="F46" s="12"/>
      <c r="G46" s="13"/>
      <c r="H46" s="13"/>
      <c r="I46" s="13"/>
    </row>
    <row r="47" spans="1:9">
      <c r="A47" s="529" t="s">
        <v>397</v>
      </c>
      <c r="B47" s="530"/>
      <c r="C47" s="32"/>
      <c r="D47" s="32"/>
      <c r="E47" s="16"/>
      <c r="F47" s="12"/>
      <c r="G47" s="14"/>
      <c r="H47" s="14"/>
      <c r="I47" s="14"/>
    </row>
    <row r="48" spans="1:9" ht="34.5" customHeight="1">
      <c r="A48" s="529" t="s">
        <v>476</v>
      </c>
      <c r="B48" s="530"/>
      <c r="C48" s="32"/>
      <c r="D48" s="32"/>
      <c r="E48" s="16"/>
      <c r="F48" s="12"/>
      <c r="G48" s="15"/>
      <c r="H48" s="15"/>
      <c r="I48" s="13"/>
    </row>
    <row r="49" spans="1:9">
      <c r="A49" s="543" t="s">
        <v>477</v>
      </c>
      <c r="B49" s="544"/>
      <c r="C49" s="33">
        <f>C46-C47-C48</f>
        <v>-235228917.91</v>
      </c>
      <c r="D49" s="33">
        <f>D46-D47-D48</f>
        <v>-185567704.04000005</v>
      </c>
      <c r="E49" s="16"/>
      <c r="F49" s="12"/>
      <c r="G49" s="13"/>
      <c r="H49" s="13"/>
      <c r="I49" s="13"/>
    </row>
    <row r="50" spans="1:9">
      <c r="A50" s="545"/>
      <c r="B50" s="545"/>
      <c r="C50" s="545"/>
      <c r="D50" s="545"/>
    </row>
    <row r="51" spans="1:9">
      <c r="A51" s="546"/>
      <c r="B51" s="546"/>
      <c r="C51" s="546"/>
      <c r="D51" s="546"/>
    </row>
    <row r="52" spans="1:9">
      <c r="A52" s="26"/>
      <c r="B52" s="26"/>
      <c r="C52" s="26"/>
      <c r="D52" s="26"/>
    </row>
    <row r="53" spans="1:9">
      <c r="A53" s="26"/>
      <c r="B53" s="547">
        <v>44644</v>
      </c>
      <c r="C53" s="504"/>
      <c r="D53" s="26"/>
    </row>
    <row r="54" spans="1:9">
      <c r="A54" s="26"/>
      <c r="B54" s="504" t="s">
        <v>339</v>
      </c>
      <c r="C54" s="505"/>
      <c r="D54" s="26"/>
    </row>
    <row r="55" spans="1:9">
      <c r="A55" s="26" t="s">
        <v>478</v>
      </c>
      <c r="B55" s="26"/>
      <c r="C55" s="26"/>
      <c r="D55" s="26" t="s">
        <v>479</v>
      </c>
    </row>
    <row r="56" spans="1:9">
      <c r="A56" s="26" t="s">
        <v>338</v>
      </c>
      <c r="B56" s="26"/>
      <c r="C56" s="26"/>
      <c r="D56" s="26" t="s">
        <v>340</v>
      </c>
    </row>
    <row r="57" spans="1:9">
      <c r="A57" s="3"/>
      <c r="B57" s="3"/>
      <c r="C57" s="3"/>
      <c r="D57" s="3"/>
    </row>
  </sheetData>
  <mergeCells count="54">
    <mergeCell ref="B54:C54"/>
    <mergeCell ref="A47:B47"/>
    <mergeCell ref="A48:B48"/>
    <mergeCell ref="A49:B49"/>
    <mergeCell ref="A50:D50"/>
    <mergeCell ref="A51:D51"/>
    <mergeCell ref="B53:C53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D1:D6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A3"/>
    <mergeCell ref="B1:C1"/>
    <mergeCell ref="A8:B8"/>
    <mergeCell ref="A9:B9"/>
    <mergeCell ref="B2:C2"/>
    <mergeCell ref="B3:C3"/>
    <mergeCell ref="B4:C4"/>
    <mergeCell ref="B5:C6"/>
    <mergeCell ref="A7:B7"/>
  </mergeCells>
  <pageMargins left="0.7" right="0.7" top="0.75" bottom="0.75" header="0.3" footer="0.3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opLeftCell="A10" workbookViewId="0">
      <selection activeCell="D34" sqref="D34"/>
    </sheetView>
  </sheetViews>
  <sheetFormatPr defaultRowHeight="15"/>
  <cols>
    <col min="1" max="1" width="31.28515625" customWidth="1"/>
    <col min="2" max="2" width="29.85546875" customWidth="1"/>
    <col min="3" max="3" width="25.85546875" customWidth="1"/>
    <col min="4" max="4" width="26.28515625" customWidth="1"/>
    <col min="5" max="5" width="14.140625" style="18" customWidth="1"/>
    <col min="6" max="6" width="14.28515625" style="18" customWidth="1"/>
    <col min="7" max="7" width="13.7109375" style="18" customWidth="1"/>
    <col min="8" max="8" width="9.140625" style="19"/>
  </cols>
  <sheetData>
    <row r="1" spans="1:7" ht="15" customHeight="1">
      <c r="A1" s="506" t="s">
        <v>480</v>
      </c>
      <c r="B1" s="541" t="s">
        <v>481</v>
      </c>
      <c r="C1" s="542"/>
      <c r="D1" s="537" t="s">
        <v>588</v>
      </c>
    </row>
    <row r="2" spans="1:7">
      <c r="A2" s="540"/>
      <c r="B2" s="533"/>
      <c r="C2" s="534"/>
      <c r="D2" s="538"/>
    </row>
    <row r="3" spans="1:7">
      <c r="A3" s="540"/>
      <c r="B3" s="533" t="s">
        <v>505</v>
      </c>
      <c r="C3" s="534"/>
      <c r="D3" s="538"/>
    </row>
    <row r="4" spans="1:7">
      <c r="A4" s="23" t="s">
        <v>418</v>
      </c>
      <c r="B4" s="524"/>
      <c r="C4" s="525"/>
      <c r="D4" s="538"/>
    </row>
    <row r="5" spans="1:7">
      <c r="A5" s="24" t="s">
        <v>497</v>
      </c>
      <c r="B5" s="526"/>
      <c r="C5" s="527"/>
      <c r="D5" s="539"/>
    </row>
    <row r="6" spans="1:7" ht="30">
      <c r="A6" s="535"/>
      <c r="B6" s="536"/>
      <c r="C6" s="25" t="s">
        <v>454</v>
      </c>
      <c r="D6" s="25" t="s">
        <v>455</v>
      </c>
    </row>
    <row r="7" spans="1:7">
      <c r="A7" s="529" t="s">
        <v>410</v>
      </c>
      <c r="B7" s="530"/>
      <c r="C7" s="1">
        <v>666917471.16999996</v>
      </c>
      <c r="D7" s="1">
        <f>SUM(C29)</f>
        <v>827923578.0999999</v>
      </c>
      <c r="E7" s="20"/>
      <c r="F7" s="20"/>
      <c r="G7" s="20">
        <f>C7-'[1]ZZwF 31.12.2016'!D7</f>
        <v>-112094704157.65001</v>
      </c>
    </row>
    <row r="8" spans="1:7">
      <c r="A8" s="529" t="s">
        <v>411</v>
      </c>
      <c r="B8" s="530"/>
      <c r="C8" s="1">
        <f>SUM(C9:C18)</f>
        <v>366515221.64999998</v>
      </c>
      <c r="D8" s="1">
        <f>SUM(D9:D18)</f>
        <v>399483260.00199997</v>
      </c>
      <c r="E8" s="20"/>
      <c r="F8" s="20"/>
      <c r="G8" s="20">
        <f>C8-'[1]ZZwF 31.12.2016'!D8</f>
        <v>-26950202835.73</v>
      </c>
    </row>
    <row r="9" spans="1:7">
      <c r="A9" s="531" t="s">
        <v>398</v>
      </c>
      <c r="B9" s="532"/>
      <c r="C9" s="4">
        <v>0</v>
      </c>
      <c r="D9" s="4">
        <v>0</v>
      </c>
      <c r="E9" s="20"/>
      <c r="F9" s="20"/>
      <c r="G9" s="20">
        <f>C9-'[1]ZZwF 31.12.2016'!D9</f>
        <v>-7997841834.0600004</v>
      </c>
    </row>
    <row r="10" spans="1:7">
      <c r="A10" s="531" t="s">
        <v>482</v>
      </c>
      <c r="B10" s="532"/>
      <c r="C10" s="4">
        <v>301332821.38</v>
      </c>
      <c r="D10" s="4">
        <v>295604355.80199999</v>
      </c>
      <c r="E10" s="20"/>
      <c r="F10" s="20"/>
      <c r="G10" s="20">
        <f>C10-'[1]ZZwF 31.12.2016'!D10</f>
        <v>-13500532700.040001</v>
      </c>
    </row>
    <row r="11" spans="1:7">
      <c r="A11" s="531" t="s">
        <v>483</v>
      </c>
      <c r="B11" s="532"/>
      <c r="C11" s="4">
        <v>0</v>
      </c>
      <c r="D11" s="4">
        <v>0</v>
      </c>
      <c r="E11" s="20"/>
      <c r="F11" s="20"/>
      <c r="G11" s="20">
        <f>C11-'[1]ZZwF 31.12.2016'!D11</f>
        <v>0</v>
      </c>
    </row>
    <row r="12" spans="1:7">
      <c r="A12" s="531" t="s">
        <v>484</v>
      </c>
      <c r="B12" s="532"/>
      <c r="C12" s="4">
        <v>32107097.27</v>
      </c>
      <c r="D12" s="4">
        <v>24124026.399999999</v>
      </c>
      <c r="E12" s="20"/>
      <c r="F12" s="20"/>
      <c r="G12" s="20">
        <f>C12-'[1]ZZwF 31.12.2016'!D12</f>
        <v>-1084760717.3700001</v>
      </c>
    </row>
    <row r="13" spans="1:7">
      <c r="A13" s="531" t="s">
        <v>399</v>
      </c>
      <c r="B13" s="532"/>
      <c r="C13" s="4">
        <v>0</v>
      </c>
      <c r="D13" s="4">
        <v>0</v>
      </c>
      <c r="E13" s="20"/>
      <c r="F13" s="20"/>
      <c r="G13" s="20">
        <f>C13-'[1]ZZwF 31.12.2016'!D13</f>
        <v>0</v>
      </c>
    </row>
    <row r="14" spans="1:7" ht="29.25" customHeight="1">
      <c r="A14" s="531" t="s">
        <v>485</v>
      </c>
      <c r="B14" s="532"/>
      <c r="C14" s="4">
        <v>0</v>
      </c>
      <c r="D14" s="4">
        <v>98306.94</v>
      </c>
      <c r="E14" s="20"/>
      <c r="F14" s="20"/>
      <c r="G14" s="20">
        <f>C14-'[1]ZZwF 31.12.2016'!D14</f>
        <v>-21115272.949999999</v>
      </c>
    </row>
    <row r="15" spans="1:7" ht="27.75" customHeight="1">
      <c r="A15" s="531" t="s">
        <v>486</v>
      </c>
      <c r="B15" s="532"/>
      <c r="C15" s="4">
        <v>0</v>
      </c>
      <c r="D15" s="4">
        <v>0</v>
      </c>
      <c r="E15" s="20"/>
      <c r="F15" s="20"/>
      <c r="G15" s="20">
        <f>C15-'[1]ZZwF 31.12.2016'!D15</f>
        <v>-14648880.23</v>
      </c>
    </row>
    <row r="16" spans="1:7">
      <c r="A16" s="531" t="s">
        <v>400</v>
      </c>
      <c r="B16" s="532"/>
      <c r="C16" s="4">
        <v>154547.62</v>
      </c>
      <c r="D16" s="4">
        <v>0</v>
      </c>
      <c r="E16" s="20"/>
      <c r="F16" s="20"/>
      <c r="G16" s="20">
        <f>C16-'[1]ZZwF 31.12.2016'!D16</f>
        <v>-740078.42</v>
      </c>
    </row>
    <row r="17" spans="1:7">
      <c r="A17" s="531" t="s">
        <v>487</v>
      </c>
      <c r="B17" s="532"/>
      <c r="C17" s="4">
        <v>0</v>
      </c>
      <c r="D17" s="4">
        <v>0</v>
      </c>
      <c r="E17" s="20"/>
      <c r="F17" s="20"/>
      <c r="G17" s="20">
        <f>C17-'[1]ZZwF 31.12.2016'!D17</f>
        <v>0</v>
      </c>
    </row>
    <row r="18" spans="1:7">
      <c r="A18" s="531" t="s">
        <v>401</v>
      </c>
      <c r="B18" s="532"/>
      <c r="C18" s="4">
        <v>32920755.379999999</v>
      </c>
      <c r="D18" s="4">
        <v>79656570.859999999</v>
      </c>
      <c r="E18" s="20"/>
      <c r="F18" s="20"/>
      <c r="G18" s="20">
        <f>C18-'[1]ZZwF 31.12.2016'!D18</f>
        <v>-4330563352.6599998</v>
      </c>
    </row>
    <row r="19" spans="1:7">
      <c r="A19" s="529" t="s">
        <v>488</v>
      </c>
      <c r="B19" s="530"/>
      <c r="C19" s="1">
        <f>SUM(C20:C28)</f>
        <v>205509114.72000003</v>
      </c>
      <c r="D19" s="1">
        <f>SUM(D20:D28)</f>
        <v>394472965.64999998</v>
      </c>
      <c r="E19" s="20"/>
      <c r="F19" s="20"/>
      <c r="G19" s="20">
        <f>C19-'[1]ZZwF 31.12.2016'!D19</f>
        <v>-25683346619.330002</v>
      </c>
    </row>
    <row r="20" spans="1:7">
      <c r="A20" s="531" t="s">
        <v>402</v>
      </c>
      <c r="B20" s="532"/>
      <c r="C20" s="4">
        <v>54241114.450000003</v>
      </c>
      <c r="D20" s="4">
        <v>235228917.91</v>
      </c>
      <c r="E20" s="20"/>
      <c r="F20" s="20"/>
      <c r="G20" s="20">
        <f>C20-'[1]ZZwF 31.12.2016'!D20</f>
        <v>-6085702454.8800001</v>
      </c>
    </row>
    <row r="21" spans="1:7">
      <c r="A21" s="531" t="s">
        <v>489</v>
      </c>
      <c r="B21" s="532"/>
      <c r="C21" s="4">
        <v>21775037.530000001</v>
      </c>
      <c r="D21" s="4">
        <v>31766895.879999999</v>
      </c>
      <c r="E21" s="20"/>
      <c r="F21" s="20"/>
      <c r="G21" s="20">
        <f>C21-'[1]ZZwF 31.12.2016'!D21</f>
        <v>-14693757370.42</v>
      </c>
    </row>
    <row r="22" spans="1:7" ht="31.5" customHeight="1">
      <c r="A22" s="531" t="s">
        <v>403</v>
      </c>
      <c r="B22" s="532"/>
      <c r="C22" s="4">
        <v>0</v>
      </c>
      <c r="D22" s="4">
        <v>0</v>
      </c>
      <c r="E22" s="20"/>
      <c r="F22" s="20"/>
      <c r="G22" s="20">
        <f>C22-'[1]ZZwF 31.12.2016'!D22</f>
        <v>-5116351.2</v>
      </c>
    </row>
    <row r="23" spans="1:7">
      <c r="A23" s="531" t="s">
        <v>404</v>
      </c>
      <c r="B23" s="532"/>
      <c r="C23" s="4">
        <v>86463652.930000007</v>
      </c>
      <c r="D23" s="4">
        <v>84595710.459999993</v>
      </c>
      <c r="E23" s="20"/>
      <c r="F23" s="20"/>
      <c r="G23" s="20">
        <f>C23-'[1]ZZwF 31.12.2016'!D23</f>
        <v>-3008459438.9500003</v>
      </c>
    </row>
    <row r="24" spans="1:7">
      <c r="A24" s="531" t="s">
        <v>490</v>
      </c>
      <c r="B24" s="532"/>
      <c r="C24" s="4">
        <v>0</v>
      </c>
      <c r="D24" s="4">
        <v>0</v>
      </c>
      <c r="E24" s="20"/>
      <c r="F24" s="20"/>
      <c r="G24" s="20">
        <f>C24-'[1]ZZwF 31.12.2016'!D24</f>
        <v>0</v>
      </c>
    </row>
    <row r="25" spans="1:7" ht="43.5" customHeight="1">
      <c r="A25" s="531" t="s">
        <v>491</v>
      </c>
      <c r="B25" s="532"/>
      <c r="C25" s="4">
        <v>8839451.6099999994</v>
      </c>
      <c r="D25" s="4">
        <v>27446905.25</v>
      </c>
      <c r="E25" s="20"/>
      <c r="F25" s="20"/>
      <c r="G25" s="20">
        <f>C25-'[1]ZZwF 31.12.2016'!D25</f>
        <v>-81112957.269999996</v>
      </c>
    </row>
    <row r="26" spans="1:7" ht="43.5" customHeight="1">
      <c r="A26" s="531" t="s">
        <v>492</v>
      </c>
      <c r="B26" s="532"/>
      <c r="C26" s="4">
        <v>0</v>
      </c>
      <c r="D26" s="4">
        <v>0</v>
      </c>
      <c r="E26" s="20"/>
      <c r="F26" s="20"/>
      <c r="G26" s="20">
        <f>C26-'[1]ZZwF 31.12.2016'!D26</f>
        <v>-11641883.390000001</v>
      </c>
    </row>
    <row r="27" spans="1:7">
      <c r="A27" s="531" t="s">
        <v>493</v>
      </c>
      <c r="B27" s="532"/>
      <c r="C27" s="4">
        <v>0</v>
      </c>
      <c r="D27" s="4">
        <v>0</v>
      </c>
      <c r="E27" s="20"/>
      <c r="F27" s="20"/>
      <c r="G27" s="20">
        <f>C27-'[1]ZZwF 31.12.2016'!D27</f>
        <v>-894626.04</v>
      </c>
    </row>
    <row r="28" spans="1:7">
      <c r="A28" s="531" t="s">
        <v>405</v>
      </c>
      <c r="B28" s="532"/>
      <c r="C28" s="4">
        <v>34189858.200000003</v>
      </c>
      <c r="D28" s="4">
        <v>15434536.15</v>
      </c>
      <c r="E28" s="20"/>
      <c r="F28" s="20"/>
      <c r="G28" s="20">
        <f>C28-'[1]ZZwF 31.12.2016'!D28</f>
        <v>-1796661537.1800001</v>
      </c>
    </row>
    <row r="29" spans="1:7">
      <c r="A29" s="529" t="s">
        <v>406</v>
      </c>
      <c r="B29" s="530"/>
      <c r="C29" s="1">
        <f>SUM(C7+C8-C19)</f>
        <v>827923578.0999999</v>
      </c>
      <c r="D29" s="1">
        <f>SUM(D7+D8-D19)</f>
        <v>832933872.45199978</v>
      </c>
      <c r="E29" s="20"/>
      <c r="F29" s="20"/>
      <c r="G29" s="20">
        <f>C29-'[1]ZZwF 31.12.2016'!D29</f>
        <v>-113361560374.05</v>
      </c>
    </row>
    <row r="30" spans="1:7">
      <c r="A30" s="529" t="s">
        <v>494</v>
      </c>
      <c r="B30" s="530"/>
      <c r="C30" s="1">
        <f>SUM(C31:C33)</f>
        <v>-235228917.91</v>
      </c>
      <c r="D30" s="1">
        <f>SUM(D31:D33)</f>
        <v>-185567704.03999999</v>
      </c>
      <c r="E30" s="20"/>
      <c r="F30" s="20"/>
      <c r="G30" s="20">
        <f>C30-'[1]ZZwF 31.12.2016'!D30</f>
        <v>-2212481262.4700003</v>
      </c>
    </row>
    <row r="31" spans="1:7">
      <c r="A31" s="531" t="s">
        <v>407</v>
      </c>
      <c r="B31" s="532"/>
      <c r="C31" s="4">
        <v>0</v>
      </c>
      <c r="D31" s="4">
        <v>0</v>
      </c>
      <c r="E31" s="20"/>
      <c r="F31" s="20"/>
      <c r="G31" s="20">
        <f>C31-'[1]ZZwF 31.12.2016'!D31</f>
        <v>-9038299339.0300007</v>
      </c>
    </row>
    <row r="32" spans="1:7">
      <c r="A32" s="531" t="s">
        <v>408</v>
      </c>
      <c r="B32" s="532"/>
      <c r="C32" s="4">
        <v>-235228917.91</v>
      </c>
      <c r="D32" s="4">
        <v>-185567704.03999999</v>
      </c>
      <c r="E32" s="20"/>
      <c r="F32" s="20"/>
      <c r="G32" s="20">
        <f>C32-'[1]ZZwF 31.12.2016'!D32</f>
        <v>-7296275912.3800001</v>
      </c>
    </row>
    <row r="33" spans="1:10">
      <c r="A33" s="531" t="s">
        <v>409</v>
      </c>
      <c r="B33" s="532"/>
      <c r="C33" s="4">
        <v>0</v>
      </c>
      <c r="D33" s="4">
        <v>0</v>
      </c>
      <c r="E33" s="20"/>
      <c r="F33" s="20"/>
      <c r="G33" s="20">
        <f>C33-'[1]ZZwF 31.12.2016'!D33</f>
        <v>-8713074.9100000001</v>
      </c>
    </row>
    <row r="34" spans="1:10">
      <c r="A34" s="529" t="s">
        <v>495</v>
      </c>
      <c r="B34" s="530"/>
      <c r="C34" s="1">
        <f>SUM(C29,C30)</f>
        <v>592694660.18999994</v>
      </c>
      <c r="D34" s="1">
        <f>SUM(D29,D30)</f>
        <v>647366168.41199982</v>
      </c>
      <c r="E34" s="20"/>
      <c r="F34" s="20"/>
      <c r="G34" s="20">
        <f>C34-'[1]ZZwF 31.12.2016'!D34</f>
        <v>-115565328561.61</v>
      </c>
    </row>
    <row r="35" spans="1:10">
      <c r="A35" s="545"/>
      <c r="B35" s="545"/>
      <c r="C35" s="548"/>
      <c r="D35" s="548"/>
    </row>
    <row r="36" spans="1:10">
      <c r="A36" s="545"/>
      <c r="B36" s="545"/>
      <c r="C36" s="545"/>
      <c r="D36" s="545"/>
    </row>
    <row r="37" spans="1:10">
      <c r="A37" s="546"/>
      <c r="B37" s="546"/>
      <c r="C37" s="546"/>
      <c r="D37" s="546"/>
    </row>
    <row r="38" spans="1:10">
      <c r="A38" s="26"/>
      <c r="B38" s="26"/>
      <c r="C38" s="26"/>
      <c r="D38" s="26"/>
    </row>
    <row r="39" spans="1:10">
      <c r="A39" s="26"/>
      <c r="B39" s="547">
        <v>44644</v>
      </c>
      <c r="C39" s="504"/>
      <c r="D39" s="26"/>
    </row>
    <row r="40" spans="1:10">
      <c r="A40" s="26"/>
      <c r="B40" s="504" t="s">
        <v>339</v>
      </c>
      <c r="C40" s="505"/>
      <c r="D40" s="26"/>
    </row>
    <row r="41" spans="1:10">
      <c r="A41" s="26" t="s">
        <v>496</v>
      </c>
      <c r="B41" s="26"/>
      <c r="C41" s="26"/>
      <c r="D41" s="26" t="s">
        <v>479</v>
      </c>
    </row>
    <row r="42" spans="1:10">
      <c r="A42" s="26" t="s">
        <v>338</v>
      </c>
      <c r="B42" s="26"/>
      <c r="C42" s="26"/>
      <c r="D42" s="26" t="s">
        <v>340</v>
      </c>
      <c r="H42" s="21"/>
      <c r="I42" s="22"/>
      <c r="J42" s="22"/>
    </row>
    <row r="43" spans="1:10">
      <c r="A43" s="3"/>
      <c r="B43" s="3"/>
      <c r="C43" s="3"/>
      <c r="D43" s="3"/>
    </row>
  </sheetData>
  <mergeCells count="40">
    <mergeCell ref="C35:D35"/>
    <mergeCell ref="A36:D36"/>
    <mergeCell ref="A37:D37"/>
    <mergeCell ref="B39:C39"/>
    <mergeCell ref="B40:C40"/>
    <mergeCell ref="A35:B35"/>
    <mergeCell ref="A30:B30"/>
    <mergeCell ref="A31:B31"/>
    <mergeCell ref="A32:B32"/>
    <mergeCell ref="A33:B33"/>
    <mergeCell ref="A34:B34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:A3"/>
    <mergeCell ref="B1:C2"/>
    <mergeCell ref="B3:C3"/>
    <mergeCell ref="B4:C5"/>
    <mergeCell ref="D1:D5"/>
  </mergeCells>
  <pageMargins left="0.7" right="0.7" top="0.75" bottom="0.75" header="0.3" footer="0.3"/>
  <pageSetup paperSize="9"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9"/>
  <sheetViews>
    <sheetView view="pageLayout" topLeftCell="A786" zoomScaleNormal="100" workbookViewId="0">
      <selection activeCell="C810" sqref="C810"/>
    </sheetView>
  </sheetViews>
  <sheetFormatPr defaultRowHeight="12.75"/>
  <cols>
    <col min="1" max="1" width="22.85546875" style="482" customWidth="1"/>
    <col min="2" max="2" width="24.140625" style="482" customWidth="1"/>
    <col min="3" max="3" width="20" style="482" customWidth="1"/>
    <col min="4" max="4" width="18" style="482" customWidth="1"/>
    <col min="5" max="5" width="19.7109375" style="482" customWidth="1"/>
    <col min="6" max="6" width="16.140625" style="482" customWidth="1"/>
    <col min="7" max="7" width="16.42578125" style="482" customWidth="1"/>
    <col min="8" max="8" width="13.7109375" style="482" customWidth="1"/>
    <col min="9" max="9" width="16.140625" style="482" customWidth="1"/>
    <col min="10" max="10" width="13.7109375" style="482" customWidth="1"/>
    <col min="11" max="11" width="18.28515625" style="482" customWidth="1"/>
    <col min="12" max="256" width="9.140625" style="482"/>
    <col min="257" max="257" width="22.85546875" style="482" customWidth="1"/>
    <col min="258" max="258" width="24.140625" style="482" customWidth="1"/>
    <col min="259" max="259" width="20" style="482" customWidth="1"/>
    <col min="260" max="260" width="18" style="482" customWidth="1"/>
    <col min="261" max="261" width="19.7109375" style="482" customWidth="1"/>
    <col min="262" max="262" width="16.140625" style="482" customWidth="1"/>
    <col min="263" max="263" width="16.42578125" style="482" customWidth="1"/>
    <col min="264" max="264" width="13.7109375" style="482" customWidth="1"/>
    <col min="265" max="265" width="16.140625" style="482" customWidth="1"/>
    <col min="266" max="266" width="13.7109375" style="482" customWidth="1"/>
    <col min="267" max="267" width="18.28515625" style="482" customWidth="1"/>
    <col min="268" max="512" width="9.140625" style="482"/>
    <col min="513" max="513" width="22.85546875" style="482" customWidth="1"/>
    <col min="514" max="514" width="24.140625" style="482" customWidth="1"/>
    <col min="515" max="515" width="20" style="482" customWidth="1"/>
    <col min="516" max="516" width="18" style="482" customWidth="1"/>
    <col min="517" max="517" width="19.7109375" style="482" customWidth="1"/>
    <col min="518" max="518" width="16.140625" style="482" customWidth="1"/>
    <col min="519" max="519" width="16.42578125" style="482" customWidth="1"/>
    <col min="520" max="520" width="13.7109375" style="482" customWidth="1"/>
    <col min="521" max="521" width="16.140625" style="482" customWidth="1"/>
    <col min="522" max="522" width="13.7109375" style="482" customWidth="1"/>
    <col min="523" max="523" width="18.28515625" style="482" customWidth="1"/>
    <col min="524" max="768" width="9.140625" style="482"/>
    <col min="769" max="769" width="22.85546875" style="482" customWidth="1"/>
    <col min="770" max="770" width="24.140625" style="482" customWidth="1"/>
    <col min="771" max="771" width="20" style="482" customWidth="1"/>
    <col min="772" max="772" width="18" style="482" customWidth="1"/>
    <col min="773" max="773" width="19.7109375" style="482" customWidth="1"/>
    <col min="774" max="774" width="16.140625" style="482" customWidth="1"/>
    <col min="775" max="775" width="16.42578125" style="482" customWidth="1"/>
    <col min="776" max="776" width="13.7109375" style="482" customWidth="1"/>
    <col min="777" max="777" width="16.140625" style="482" customWidth="1"/>
    <col min="778" max="778" width="13.7109375" style="482" customWidth="1"/>
    <col min="779" max="779" width="18.28515625" style="482" customWidth="1"/>
    <col min="780" max="1024" width="9.140625" style="482"/>
    <col min="1025" max="1025" width="22.85546875" style="482" customWidth="1"/>
    <col min="1026" max="1026" width="24.140625" style="482" customWidth="1"/>
    <col min="1027" max="1027" width="20" style="482" customWidth="1"/>
    <col min="1028" max="1028" width="18" style="482" customWidth="1"/>
    <col min="1029" max="1029" width="19.7109375" style="482" customWidth="1"/>
    <col min="1030" max="1030" width="16.140625" style="482" customWidth="1"/>
    <col min="1031" max="1031" width="16.42578125" style="482" customWidth="1"/>
    <col min="1032" max="1032" width="13.7109375" style="482" customWidth="1"/>
    <col min="1033" max="1033" width="16.140625" style="482" customWidth="1"/>
    <col min="1034" max="1034" width="13.7109375" style="482" customWidth="1"/>
    <col min="1035" max="1035" width="18.28515625" style="482" customWidth="1"/>
    <col min="1036" max="1280" width="9.140625" style="482"/>
    <col min="1281" max="1281" width="22.85546875" style="482" customWidth="1"/>
    <col min="1282" max="1282" width="24.140625" style="482" customWidth="1"/>
    <col min="1283" max="1283" width="20" style="482" customWidth="1"/>
    <col min="1284" max="1284" width="18" style="482" customWidth="1"/>
    <col min="1285" max="1285" width="19.7109375" style="482" customWidth="1"/>
    <col min="1286" max="1286" width="16.140625" style="482" customWidth="1"/>
    <col min="1287" max="1287" width="16.42578125" style="482" customWidth="1"/>
    <col min="1288" max="1288" width="13.7109375" style="482" customWidth="1"/>
    <col min="1289" max="1289" width="16.140625" style="482" customWidth="1"/>
    <col min="1290" max="1290" width="13.7109375" style="482" customWidth="1"/>
    <col min="1291" max="1291" width="18.28515625" style="482" customWidth="1"/>
    <col min="1292" max="1536" width="9.140625" style="482"/>
    <col min="1537" max="1537" width="22.85546875" style="482" customWidth="1"/>
    <col min="1538" max="1538" width="24.140625" style="482" customWidth="1"/>
    <col min="1539" max="1539" width="20" style="482" customWidth="1"/>
    <col min="1540" max="1540" width="18" style="482" customWidth="1"/>
    <col min="1541" max="1541" width="19.7109375" style="482" customWidth="1"/>
    <col min="1542" max="1542" width="16.140625" style="482" customWidth="1"/>
    <col min="1543" max="1543" width="16.42578125" style="482" customWidth="1"/>
    <col min="1544" max="1544" width="13.7109375" style="482" customWidth="1"/>
    <col min="1545" max="1545" width="16.140625" style="482" customWidth="1"/>
    <col min="1546" max="1546" width="13.7109375" style="482" customWidth="1"/>
    <col min="1547" max="1547" width="18.28515625" style="482" customWidth="1"/>
    <col min="1548" max="1792" width="9.140625" style="482"/>
    <col min="1793" max="1793" width="22.85546875" style="482" customWidth="1"/>
    <col min="1794" max="1794" width="24.140625" style="482" customWidth="1"/>
    <col min="1795" max="1795" width="20" style="482" customWidth="1"/>
    <col min="1796" max="1796" width="18" style="482" customWidth="1"/>
    <col min="1797" max="1797" width="19.7109375" style="482" customWidth="1"/>
    <col min="1798" max="1798" width="16.140625" style="482" customWidth="1"/>
    <col min="1799" max="1799" width="16.42578125" style="482" customWidth="1"/>
    <col min="1800" max="1800" width="13.7109375" style="482" customWidth="1"/>
    <col min="1801" max="1801" width="16.140625" style="482" customWidth="1"/>
    <col min="1802" max="1802" width="13.7109375" style="482" customWidth="1"/>
    <col min="1803" max="1803" width="18.28515625" style="482" customWidth="1"/>
    <col min="1804" max="2048" width="9.140625" style="482"/>
    <col min="2049" max="2049" width="22.85546875" style="482" customWidth="1"/>
    <col min="2050" max="2050" width="24.140625" style="482" customWidth="1"/>
    <col min="2051" max="2051" width="20" style="482" customWidth="1"/>
    <col min="2052" max="2052" width="18" style="482" customWidth="1"/>
    <col min="2053" max="2053" width="19.7109375" style="482" customWidth="1"/>
    <col min="2054" max="2054" width="16.140625" style="482" customWidth="1"/>
    <col min="2055" max="2055" width="16.42578125" style="482" customWidth="1"/>
    <col min="2056" max="2056" width="13.7109375" style="482" customWidth="1"/>
    <col min="2057" max="2057" width="16.140625" style="482" customWidth="1"/>
    <col min="2058" max="2058" width="13.7109375" style="482" customWidth="1"/>
    <col min="2059" max="2059" width="18.28515625" style="482" customWidth="1"/>
    <col min="2060" max="2304" width="9.140625" style="482"/>
    <col min="2305" max="2305" width="22.85546875" style="482" customWidth="1"/>
    <col min="2306" max="2306" width="24.140625" style="482" customWidth="1"/>
    <col min="2307" max="2307" width="20" style="482" customWidth="1"/>
    <col min="2308" max="2308" width="18" style="482" customWidth="1"/>
    <col min="2309" max="2309" width="19.7109375" style="482" customWidth="1"/>
    <col min="2310" max="2310" width="16.140625" style="482" customWidth="1"/>
    <col min="2311" max="2311" width="16.42578125" style="482" customWidth="1"/>
    <col min="2312" max="2312" width="13.7109375" style="482" customWidth="1"/>
    <col min="2313" max="2313" width="16.140625" style="482" customWidth="1"/>
    <col min="2314" max="2314" width="13.7109375" style="482" customWidth="1"/>
    <col min="2315" max="2315" width="18.28515625" style="482" customWidth="1"/>
    <col min="2316" max="2560" width="9.140625" style="482"/>
    <col min="2561" max="2561" width="22.85546875" style="482" customWidth="1"/>
    <col min="2562" max="2562" width="24.140625" style="482" customWidth="1"/>
    <col min="2563" max="2563" width="20" style="482" customWidth="1"/>
    <col min="2564" max="2564" width="18" style="482" customWidth="1"/>
    <col min="2565" max="2565" width="19.7109375" style="482" customWidth="1"/>
    <col min="2566" max="2566" width="16.140625" style="482" customWidth="1"/>
    <col min="2567" max="2567" width="16.42578125" style="482" customWidth="1"/>
    <col min="2568" max="2568" width="13.7109375" style="482" customWidth="1"/>
    <col min="2569" max="2569" width="16.140625" style="482" customWidth="1"/>
    <col min="2570" max="2570" width="13.7109375" style="482" customWidth="1"/>
    <col min="2571" max="2571" width="18.28515625" style="482" customWidth="1"/>
    <col min="2572" max="2816" width="9.140625" style="482"/>
    <col min="2817" max="2817" width="22.85546875" style="482" customWidth="1"/>
    <col min="2818" max="2818" width="24.140625" style="482" customWidth="1"/>
    <col min="2819" max="2819" width="20" style="482" customWidth="1"/>
    <col min="2820" max="2820" width="18" style="482" customWidth="1"/>
    <col min="2821" max="2821" width="19.7109375" style="482" customWidth="1"/>
    <col min="2822" max="2822" width="16.140625" style="482" customWidth="1"/>
    <col min="2823" max="2823" width="16.42578125" style="482" customWidth="1"/>
    <col min="2824" max="2824" width="13.7109375" style="482" customWidth="1"/>
    <col min="2825" max="2825" width="16.140625" style="482" customWidth="1"/>
    <col min="2826" max="2826" width="13.7109375" style="482" customWidth="1"/>
    <col min="2827" max="2827" width="18.28515625" style="482" customWidth="1"/>
    <col min="2828" max="3072" width="9.140625" style="482"/>
    <col min="3073" max="3073" width="22.85546875" style="482" customWidth="1"/>
    <col min="3074" max="3074" width="24.140625" style="482" customWidth="1"/>
    <col min="3075" max="3075" width="20" style="482" customWidth="1"/>
    <col min="3076" max="3076" width="18" style="482" customWidth="1"/>
    <col min="3077" max="3077" width="19.7109375" style="482" customWidth="1"/>
    <col min="3078" max="3078" width="16.140625" style="482" customWidth="1"/>
    <col min="3079" max="3079" width="16.42578125" style="482" customWidth="1"/>
    <col min="3080" max="3080" width="13.7109375" style="482" customWidth="1"/>
    <col min="3081" max="3081" width="16.140625" style="482" customWidth="1"/>
    <col min="3082" max="3082" width="13.7109375" style="482" customWidth="1"/>
    <col min="3083" max="3083" width="18.28515625" style="482" customWidth="1"/>
    <col min="3084" max="3328" width="9.140625" style="482"/>
    <col min="3329" max="3329" width="22.85546875" style="482" customWidth="1"/>
    <col min="3330" max="3330" width="24.140625" style="482" customWidth="1"/>
    <col min="3331" max="3331" width="20" style="482" customWidth="1"/>
    <col min="3332" max="3332" width="18" style="482" customWidth="1"/>
    <col min="3333" max="3333" width="19.7109375" style="482" customWidth="1"/>
    <col min="3334" max="3334" width="16.140625" style="482" customWidth="1"/>
    <col min="3335" max="3335" width="16.42578125" style="482" customWidth="1"/>
    <col min="3336" max="3336" width="13.7109375" style="482" customWidth="1"/>
    <col min="3337" max="3337" width="16.140625" style="482" customWidth="1"/>
    <col min="3338" max="3338" width="13.7109375" style="482" customWidth="1"/>
    <col min="3339" max="3339" width="18.28515625" style="482" customWidth="1"/>
    <col min="3340" max="3584" width="9.140625" style="482"/>
    <col min="3585" max="3585" width="22.85546875" style="482" customWidth="1"/>
    <col min="3586" max="3586" width="24.140625" style="482" customWidth="1"/>
    <col min="3587" max="3587" width="20" style="482" customWidth="1"/>
    <col min="3588" max="3588" width="18" style="482" customWidth="1"/>
    <col min="3589" max="3589" width="19.7109375" style="482" customWidth="1"/>
    <col min="3590" max="3590" width="16.140625" style="482" customWidth="1"/>
    <col min="3591" max="3591" width="16.42578125" style="482" customWidth="1"/>
    <col min="3592" max="3592" width="13.7109375" style="482" customWidth="1"/>
    <col min="3593" max="3593" width="16.140625" style="482" customWidth="1"/>
    <col min="3594" max="3594" width="13.7109375" style="482" customWidth="1"/>
    <col min="3595" max="3595" width="18.28515625" style="482" customWidth="1"/>
    <col min="3596" max="3840" width="9.140625" style="482"/>
    <col min="3841" max="3841" width="22.85546875" style="482" customWidth="1"/>
    <col min="3842" max="3842" width="24.140625" style="482" customWidth="1"/>
    <col min="3843" max="3843" width="20" style="482" customWidth="1"/>
    <col min="3844" max="3844" width="18" style="482" customWidth="1"/>
    <col min="3845" max="3845" width="19.7109375" style="482" customWidth="1"/>
    <col min="3846" max="3846" width="16.140625" style="482" customWidth="1"/>
    <col min="3847" max="3847" width="16.42578125" style="482" customWidth="1"/>
    <col min="3848" max="3848" width="13.7109375" style="482" customWidth="1"/>
    <col min="3849" max="3849" width="16.140625" style="482" customWidth="1"/>
    <col min="3850" max="3850" width="13.7109375" style="482" customWidth="1"/>
    <col min="3851" max="3851" width="18.28515625" style="482" customWidth="1"/>
    <col min="3852" max="4096" width="9.140625" style="482"/>
    <col min="4097" max="4097" width="22.85546875" style="482" customWidth="1"/>
    <col min="4098" max="4098" width="24.140625" style="482" customWidth="1"/>
    <col min="4099" max="4099" width="20" style="482" customWidth="1"/>
    <col min="4100" max="4100" width="18" style="482" customWidth="1"/>
    <col min="4101" max="4101" width="19.7109375" style="482" customWidth="1"/>
    <col min="4102" max="4102" width="16.140625" style="482" customWidth="1"/>
    <col min="4103" max="4103" width="16.42578125" style="482" customWidth="1"/>
    <col min="4104" max="4104" width="13.7109375" style="482" customWidth="1"/>
    <col min="4105" max="4105" width="16.140625" style="482" customWidth="1"/>
    <col min="4106" max="4106" width="13.7109375" style="482" customWidth="1"/>
    <col min="4107" max="4107" width="18.28515625" style="482" customWidth="1"/>
    <col min="4108" max="4352" width="9.140625" style="482"/>
    <col min="4353" max="4353" width="22.85546875" style="482" customWidth="1"/>
    <col min="4354" max="4354" width="24.140625" style="482" customWidth="1"/>
    <col min="4355" max="4355" width="20" style="482" customWidth="1"/>
    <col min="4356" max="4356" width="18" style="482" customWidth="1"/>
    <col min="4357" max="4357" width="19.7109375" style="482" customWidth="1"/>
    <col min="4358" max="4358" width="16.140625" style="482" customWidth="1"/>
    <col min="4359" max="4359" width="16.42578125" style="482" customWidth="1"/>
    <col min="4360" max="4360" width="13.7109375" style="482" customWidth="1"/>
    <col min="4361" max="4361" width="16.140625" style="482" customWidth="1"/>
    <col min="4362" max="4362" width="13.7109375" style="482" customWidth="1"/>
    <col min="4363" max="4363" width="18.28515625" style="482" customWidth="1"/>
    <col min="4364" max="4608" width="9.140625" style="482"/>
    <col min="4609" max="4609" width="22.85546875" style="482" customWidth="1"/>
    <col min="4610" max="4610" width="24.140625" style="482" customWidth="1"/>
    <col min="4611" max="4611" width="20" style="482" customWidth="1"/>
    <col min="4612" max="4612" width="18" style="482" customWidth="1"/>
    <col min="4613" max="4613" width="19.7109375" style="482" customWidth="1"/>
    <col min="4614" max="4614" width="16.140625" style="482" customWidth="1"/>
    <col min="4615" max="4615" width="16.42578125" style="482" customWidth="1"/>
    <col min="4616" max="4616" width="13.7109375" style="482" customWidth="1"/>
    <col min="4617" max="4617" width="16.140625" style="482" customWidth="1"/>
    <col min="4618" max="4618" width="13.7109375" style="482" customWidth="1"/>
    <col min="4619" max="4619" width="18.28515625" style="482" customWidth="1"/>
    <col min="4620" max="4864" width="9.140625" style="482"/>
    <col min="4865" max="4865" width="22.85546875" style="482" customWidth="1"/>
    <col min="4866" max="4866" width="24.140625" style="482" customWidth="1"/>
    <col min="4867" max="4867" width="20" style="482" customWidth="1"/>
    <col min="4868" max="4868" width="18" style="482" customWidth="1"/>
    <col min="4869" max="4869" width="19.7109375" style="482" customWidth="1"/>
    <col min="4870" max="4870" width="16.140625" style="482" customWidth="1"/>
    <col min="4871" max="4871" width="16.42578125" style="482" customWidth="1"/>
    <col min="4872" max="4872" width="13.7109375" style="482" customWidth="1"/>
    <col min="4873" max="4873" width="16.140625" style="482" customWidth="1"/>
    <col min="4874" max="4874" width="13.7109375" style="482" customWidth="1"/>
    <col min="4875" max="4875" width="18.28515625" style="482" customWidth="1"/>
    <col min="4876" max="5120" width="9.140625" style="482"/>
    <col min="5121" max="5121" width="22.85546875" style="482" customWidth="1"/>
    <col min="5122" max="5122" width="24.140625" style="482" customWidth="1"/>
    <col min="5123" max="5123" width="20" style="482" customWidth="1"/>
    <col min="5124" max="5124" width="18" style="482" customWidth="1"/>
    <col min="5125" max="5125" width="19.7109375" style="482" customWidth="1"/>
    <col min="5126" max="5126" width="16.140625" style="482" customWidth="1"/>
    <col min="5127" max="5127" width="16.42578125" style="482" customWidth="1"/>
    <col min="5128" max="5128" width="13.7109375" style="482" customWidth="1"/>
    <col min="5129" max="5129" width="16.140625" style="482" customWidth="1"/>
    <col min="5130" max="5130" width="13.7109375" style="482" customWidth="1"/>
    <col min="5131" max="5131" width="18.28515625" style="482" customWidth="1"/>
    <col min="5132" max="5376" width="9.140625" style="482"/>
    <col min="5377" max="5377" width="22.85546875" style="482" customWidth="1"/>
    <col min="5378" max="5378" width="24.140625" style="482" customWidth="1"/>
    <col min="5379" max="5379" width="20" style="482" customWidth="1"/>
    <col min="5380" max="5380" width="18" style="482" customWidth="1"/>
    <col min="5381" max="5381" width="19.7109375" style="482" customWidth="1"/>
    <col min="5382" max="5382" width="16.140625" style="482" customWidth="1"/>
    <col min="5383" max="5383" width="16.42578125" style="482" customWidth="1"/>
    <col min="5384" max="5384" width="13.7109375" style="482" customWidth="1"/>
    <col min="5385" max="5385" width="16.140625" style="482" customWidth="1"/>
    <col min="5386" max="5386" width="13.7109375" style="482" customWidth="1"/>
    <col min="5387" max="5387" width="18.28515625" style="482" customWidth="1"/>
    <col min="5388" max="5632" width="9.140625" style="482"/>
    <col min="5633" max="5633" width="22.85546875" style="482" customWidth="1"/>
    <col min="5634" max="5634" width="24.140625" style="482" customWidth="1"/>
    <col min="5635" max="5635" width="20" style="482" customWidth="1"/>
    <col min="5636" max="5636" width="18" style="482" customWidth="1"/>
    <col min="5637" max="5637" width="19.7109375" style="482" customWidth="1"/>
    <col min="5638" max="5638" width="16.140625" style="482" customWidth="1"/>
    <col min="5639" max="5639" width="16.42578125" style="482" customWidth="1"/>
    <col min="5640" max="5640" width="13.7109375" style="482" customWidth="1"/>
    <col min="5641" max="5641" width="16.140625" style="482" customWidth="1"/>
    <col min="5642" max="5642" width="13.7109375" style="482" customWidth="1"/>
    <col min="5643" max="5643" width="18.28515625" style="482" customWidth="1"/>
    <col min="5644" max="5888" width="9.140625" style="482"/>
    <col min="5889" max="5889" width="22.85546875" style="482" customWidth="1"/>
    <col min="5890" max="5890" width="24.140625" style="482" customWidth="1"/>
    <col min="5891" max="5891" width="20" style="482" customWidth="1"/>
    <col min="5892" max="5892" width="18" style="482" customWidth="1"/>
    <col min="5893" max="5893" width="19.7109375" style="482" customWidth="1"/>
    <col min="5894" max="5894" width="16.140625" style="482" customWidth="1"/>
    <col min="5895" max="5895" width="16.42578125" style="482" customWidth="1"/>
    <col min="5896" max="5896" width="13.7109375" style="482" customWidth="1"/>
    <col min="5897" max="5897" width="16.140625" style="482" customWidth="1"/>
    <col min="5898" max="5898" width="13.7109375" style="482" customWidth="1"/>
    <col min="5899" max="5899" width="18.28515625" style="482" customWidth="1"/>
    <col min="5900" max="6144" width="9.140625" style="482"/>
    <col min="6145" max="6145" width="22.85546875" style="482" customWidth="1"/>
    <col min="6146" max="6146" width="24.140625" style="482" customWidth="1"/>
    <col min="6147" max="6147" width="20" style="482" customWidth="1"/>
    <col min="6148" max="6148" width="18" style="482" customWidth="1"/>
    <col min="6149" max="6149" width="19.7109375" style="482" customWidth="1"/>
    <col min="6150" max="6150" width="16.140625" style="482" customWidth="1"/>
    <col min="6151" max="6151" width="16.42578125" style="482" customWidth="1"/>
    <col min="6152" max="6152" width="13.7109375" style="482" customWidth="1"/>
    <col min="6153" max="6153" width="16.140625" style="482" customWidth="1"/>
    <col min="6154" max="6154" width="13.7109375" style="482" customWidth="1"/>
    <col min="6155" max="6155" width="18.28515625" style="482" customWidth="1"/>
    <col min="6156" max="6400" width="9.140625" style="482"/>
    <col min="6401" max="6401" width="22.85546875" style="482" customWidth="1"/>
    <col min="6402" max="6402" width="24.140625" style="482" customWidth="1"/>
    <col min="6403" max="6403" width="20" style="482" customWidth="1"/>
    <col min="6404" max="6404" width="18" style="482" customWidth="1"/>
    <col min="6405" max="6405" width="19.7109375" style="482" customWidth="1"/>
    <col min="6406" max="6406" width="16.140625" style="482" customWidth="1"/>
    <col min="6407" max="6407" width="16.42578125" style="482" customWidth="1"/>
    <col min="6408" max="6408" width="13.7109375" style="482" customWidth="1"/>
    <col min="6409" max="6409" width="16.140625" style="482" customWidth="1"/>
    <col min="6410" max="6410" width="13.7109375" style="482" customWidth="1"/>
    <col min="6411" max="6411" width="18.28515625" style="482" customWidth="1"/>
    <col min="6412" max="6656" width="9.140625" style="482"/>
    <col min="6657" max="6657" width="22.85546875" style="482" customWidth="1"/>
    <col min="6658" max="6658" width="24.140625" style="482" customWidth="1"/>
    <col min="6659" max="6659" width="20" style="482" customWidth="1"/>
    <col min="6660" max="6660" width="18" style="482" customWidth="1"/>
    <col min="6661" max="6661" width="19.7109375" style="482" customWidth="1"/>
    <col min="6662" max="6662" width="16.140625" style="482" customWidth="1"/>
    <col min="6663" max="6663" width="16.42578125" style="482" customWidth="1"/>
    <col min="6664" max="6664" width="13.7109375" style="482" customWidth="1"/>
    <col min="6665" max="6665" width="16.140625" style="482" customWidth="1"/>
    <col min="6666" max="6666" width="13.7109375" style="482" customWidth="1"/>
    <col min="6667" max="6667" width="18.28515625" style="482" customWidth="1"/>
    <col min="6668" max="6912" width="9.140625" style="482"/>
    <col min="6913" max="6913" width="22.85546875" style="482" customWidth="1"/>
    <col min="6914" max="6914" width="24.140625" style="482" customWidth="1"/>
    <col min="6915" max="6915" width="20" style="482" customWidth="1"/>
    <col min="6916" max="6916" width="18" style="482" customWidth="1"/>
    <col min="6917" max="6917" width="19.7109375" style="482" customWidth="1"/>
    <col min="6918" max="6918" width="16.140625" style="482" customWidth="1"/>
    <col min="6919" max="6919" width="16.42578125" style="482" customWidth="1"/>
    <col min="6920" max="6920" width="13.7109375" style="482" customWidth="1"/>
    <col min="6921" max="6921" width="16.140625" style="482" customWidth="1"/>
    <col min="6922" max="6922" width="13.7109375" style="482" customWidth="1"/>
    <col min="6923" max="6923" width="18.28515625" style="482" customWidth="1"/>
    <col min="6924" max="7168" width="9.140625" style="482"/>
    <col min="7169" max="7169" width="22.85546875" style="482" customWidth="1"/>
    <col min="7170" max="7170" width="24.140625" style="482" customWidth="1"/>
    <col min="7171" max="7171" width="20" style="482" customWidth="1"/>
    <col min="7172" max="7172" width="18" style="482" customWidth="1"/>
    <col min="7173" max="7173" width="19.7109375" style="482" customWidth="1"/>
    <col min="7174" max="7174" width="16.140625" style="482" customWidth="1"/>
    <col min="7175" max="7175" width="16.42578125" style="482" customWidth="1"/>
    <col min="7176" max="7176" width="13.7109375" style="482" customWidth="1"/>
    <col min="7177" max="7177" width="16.140625" style="482" customWidth="1"/>
    <col min="7178" max="7178" width="13.7109375" style="482" customWidth="1"/>
    <col min="7179" max="7179" width="18.28515625" style="482" customWidth="1"/>
    <col min="7180" max="7424" width="9.140625" style="482"/>
    <col min="7425" max="7425" width="22.85546875" style="482" customWidth="1"/>
    <col min="7426" max="7426" width="24.140625" style="482" customWidth="1"/>
    <col min="7427" max="7427" width="20" style="482" customWidth="1"/>
    <col min="7428" max="7428" width="18" style="482" customWidth="1"/>
    <col min="7429" max="7429" width="19.7109375" style="482" customWidth="1"/>
    <col min="7430" max="7430" width="16.140625" style="482" customWidth="1"/>
    <col min="7431" max="7431" width="16.42578125" style="482" customWidth="1"/>
    <col min="7432" max="7432" width="13.7109375" style="482" customWidth="1"/>
    <col min="7433" max="7433" width="16.140625" style="482" customWidth="1"/>
    <col min="7434" max="7434" width="13.7109375" style="482" customWidth="1"/>
    <col min="7435" max="7435" width="18.28515625" style="482" customWidth="1"/>
    <col min="7436" max="7680" width="9.140625" style="482"/>
    <col min="7681" max="7681" width="22.85546875" style="482" customWidth="1"/>
    <col min="7682" max="7682" width="24.140625" style="482" customWidth="1"/>
    <col min="7683" max="7683" width="20" style="482" customWidth="1"/>
    <col min="7684" max="7684" width="18" style="482" customWidth="1"/>
    <col min="7685" max="7685" width="19.7109375" style="482" customWidth="1"/>
    <col min="7686" max="7686" width="16.140625" style="482" customWidth="1"/>
    <col min="7687" max="7687" width="16.42578125" style="482" customWidth="1"/>
    <col min="7688" max="7688" width="13.7109375" style="482" customWidth="1"/>
    <col min="7689" max="7689" width="16.140625" style="482" customWidth="1"/>
    <col min="7690" max="7690" width="13.7109375" style="482" customWidth="1"/>
    <col min="7691" max="7691" width="18.28515625" style="482" customWidth="1"/>
    <col min="7692" max="7936" width="9.140625" style="482"/>
    <col min="7937" max="7937" width="22.85546875" style="482" customWidth="1"/>
    <col min="7938" max="7938" width="24.140625" style="482" customWidth="1"/>
    <col min="7939" max="7939" width="20" style="482" customWidth="1"/>
    <col min="7940" max="7940" width="18" style="482" customWidth="1"/>
    <col min="7941" max="7941" width="19.7109375" style="482" customWidth="1"/>
    <col min="7942" max="7942" width="16.140625" style="482" customWidth="1"/>
    <col min="7943" max="7943" width="16.42578125" style="482" customWidth="1"/>
    <col min="7944" max="7944" width="13.7109375" style="482" customWidth="1"/>
    <col min="7945" max="7945" width="16.140625" style="482" customWidth="1"/>
    <col min="7946" max="7946" width="13.7109375" style="482" customWidth="1"/>
    <col min="7947" max="7947" width="18.28515625" style="482" customWidth="1"/>
    <col min="7948" max="8192" width="9.140625" style="482"/>
    <col min="8193" max="8193" width="22.85546875" style="482" customWidth="1"/>
    <col min="8194" max="8194" width="24.140625" style="482" customWidth="1"/>
    <col min="8195" max="8195" width="20" style="482" customWidth="1"/>
    <col min="8196" max="8196" width="18" style="482" customWidth="1"/>
    <col min="8197" max="8197" width="19.7109375" style="482" customWidth="1"/>
    <col min="8198" max="8198" width="16.140625" style="482" customWidth="1"/>
    <col min="8199" max="8199" width="16.42578125" style="482" customWidth="1"/>
    <col min="8200" max="8200" width="13.7109375" style="482" customWidth="1"/>
    <col min="8201" max="8201" width="16.140625" style="482" customWidth="1"/>
    <col min="8202" max="8202" width="13.7109375" style="482" customWidth="1"/>
    <col min="8203" max="8203" width="18.28515625" style="482" customWidth="1"/>
    <col min="8204" max="8448" width="9.140625" style="482"/>
    <col min="8449" max="8449" width="22.85546875" style="482" customWidth="1"/>
    <col min="8450" max="8450" width="24.140625" style="482" customWidth="1"/>
    <col min="8451" max="8451" width="20" style="482" customWidth="1"/>
    <col min="8452" max="8452" width="18" style="482" customWidth="1"/>
    <col min="8453" max="8453" width="19.7109375" style="482" customWidth="1"/>
    <col min="8454" max="8454" width="16.140625" style="482" customWidth="1"/>
    <col min="8455" max="8455" width="16.42578125" style="482" customWidth="1"/>
    <col min="8456" max="8456" width="13.7109375" style="482" customWidth="1"/>
    <col min="8457" max="8457" width="16.140625" style="482" customWidth="1"/>
    <col min="8458" max="8458" width="13.7109375" style="482" customWidth="1"/>
    <col min="8459" max="8459" width="18.28515625" style="482" customWidth="1"/>
    <col min="8460" max="8704" width="9.140625" style="482"/>
    <col min="8705" max="8705" width="22.85546875" style="482" customWidth="1"/>
    <col min="8706" max="8706" width="24.140625" style="482" customWidth="1"/>
    <col min="8707" max="8707" width="20" style="482" customWidth="1"/>
    <col min="8708" max="8708" width="18" style="482" customWidth="1"/>
    <col min="8709" max="8709" width="19.7109375" style="482" customWidth="1"/>
    <col min="8710" max="8710" width="16.140625" style="482" customWidth="1"/>
    <col min="8711" max="8711" width="16.42578125" style="482" customWidth="1"/>
    <col min="8712" max="8712" width="13.7109375" style="482" customWidth="1"/>
    <col min="8713" max="8713" width="16.140625" style="482" customWidth="1"/>
    <col min="8714" max="8714" width="13.7109375" style="482" customWidth="1"/>
    <col min="8715" max="8715" width="18.28515625" style="482" customWidth="1"/>
    <col min="8716" max="8960" width="9.140625" style="482"/>
    <col min="8961" max="8961" width="22.85546875" style="482" customWidth="1"/>
    <col min="8962" max="8962" width="24.140625" style="482" customWidth="1"/>
    <col min="8963" max="8963" width="20" style="482" customWidth="1"/>
    <col min="8964" max="8964" width="18" style="482" customWidth="1"/>
    <col min="8965" max="8965" width="19.7109375" style="482" customWidth="1"/>
    <col min="8966" max="8966" width="16.140625" style="482" customWidth="1"/>
    <col min="8967" max="8967" width="16.42578125" style="482" customWidth="1"/>
    <col min="8968" max="8968" width="13.7109375" style="482" customWidth="1"/>
    <col min="8969" max="8969" width="16.140625" style="482" customWidth="1"/>
    <col min="8970" max="8970" width="13.7109375" style="482" customWidth="1"/>
    <col min="8971" max="8971" width="18.28515625" style="482" customWidth="1"/>
    <col min="8972" max="9216" width="9.140625" style="482"/>
    <col min="9217" max="9217" width="22.85546875" style="482" customWidth="1"/>
    <col min="9218" max="9218" width="24.140625" style="482" customWidth="1"/>
    <col min="9219" max="9219" width="20" style="482" customWidth="1"/>
    <col min="9220" max="9220" width="18" style="482" customWidth="1"/>
    <col min="9221" max="9221" width="19.7109375" style="482" customWidth="1"/>
    <col min="9222" max="9222" width="16.140625" style="482" customWidth="1"/>
    <col min="9223" max="9223" width="16.42578125" style="482" customWidth="1"/>
    <col min="9224" max="9224" width="13.7109375" style="482" customWidth="1"/>
    <col min="9225" max="9225" width="16.140625" style="482" customWidth="1"/>
    <col min="9226" max="9226" width="13.7109375" style="482" customWidth="1"/>
    <col min="9227" max="9227" width="18.28515625" style="482" customWidth="1"/>
    <col min="9228" max="9472" width="9.140625" style="482"/>
    <col min="9473" max="9473" width="22.85546875" style="482" customWidth="1"/>
    <col min="9474" max="9474" width="24.140625" style="482" customWidth="1"/>
    <col min="9475" max="9475" width="20" style="482" customWidth="1"/>
    <col min="9476" max="9476" width="18" style="482" customWidth="1"/>
    <col min="9477" max="9477" width="19.7109375" style="482" customWidth="1"/>
    <col min="9478" max="9478" width="16.140625" style="482" customWidth="1"/>
    <col min="9479" max="9479" width="16.42578125" style="482" customWidth="1"/>
    <col min="9480" max="9480" width="13.7109375" style="482" customWidth="1"/>
    <col min="9481" max="9481" width="16.140625" style="482" customWidth="1"/>
    <col min="9482" max="9482" width="13.7109375" style="482" customWidth="1"/>
    <col min="9483" max="9483" width="18.28515625" style="482" customWidth="1"/>
    <col min="9484" max="9728" width="9.140625" style="482"/>
    <col min="9729" max="9729" width="22.85546875" style="482" customWidth="1"/>
    <col min="9730" max="9730" width="24.140625" style="482" customWidth="1"/>
    <col min="9731" max="9731" width="20" style="482" customWidth="1"/>
    <col min="9732" max="9732" width="18" style="482" customWidth="1"/>
    <col min="9733" max="9733" width="19.7109375" style="482" customWidth="1"/>
    <col min="9734" max="9734" width="16.140625" style="482" customWidth="1"/>
    <col min="9735" max="9735" width="16.42578125" style="482" customWidth="1"/>
    <col min="9736" max="9736" width="13.7109375" style="482" customWidth="1"/>
    <col min="9737" max="9737" width="16.140625" style="482" customWidth="1"/>
    <col min="9738" max="9738" width="13.7109375" style="482" customWidth="1"/>
    <col min="9739" max="9739" width="18.28515625" style="482" customWidth="1"/>
    <col min="9740" max="9984" width="9.140625" style="482"/>
    <col min="9985" max="9985" width="22.85546875" style="482" customWidth="1"/>
    <col min="9986" max="9986" width="24.140625" style="482" customWidth="1"/>
    <col min="9987" max="9987" width="20" style="482" customWidth="1"/>
    <col min="9988" max="9988" width="18" style="482" customWidth="1"/>
    <col min="9989" max="9989" width="19.7109375" style="482" customWidth="1"/>
    <col min="9990" max="9990" width="16.140625" style="482" customWidth="1"/>
    <col min="9991" max="9991" width="16.42578125" style="482" customWidth="1"/>
    <col min="9992" max="9992" width="13.7109375" style="482" customWidth="1"/>
    <col min="9993" max="9993" width="16.140625" style="482" customWidth="1"/>
    <col min="9994" max="9994" width="13.7109375" style="482" customWidth="1"/>
    <col min="9995" max="9995" width="18.28515625" style="482" customWidth="1"/>
    <col min="9996" max="10240" width="9.140625" style="482"/>
    <col min="10241" max="10241" width="22.85546875" style="482" customWidth="1"/>
    <col min="10242" max="10242" width="24.140625" style="482" customWidth="1"/>
    <col min="10243" max="10243" width="20" style="482" customWidth="1"/>
    <col min="10244" max="10244" width="18" style="482" customWidth="1"/>
    <col min="10245" max="10245" width="19.7109375" style="482" customWidth="1"/>
    <col min="10246" max="10246" width="16.140625" style="482" customWidth="1"/>
    <col min="10247" max="10247" width="16.42578125" style="482" customWidth="1"/>
    <col min="10248" max="10248" width="13.7109375" style="482" customWidth="1"/>
    <col min="10249" max="10249" width="16.140625" style="482" customWidth="1"/>
    <col min="10250" max="10250" width="13.7109375" style="482" customWidth="1"/>
    <col min="10251" max="10251" width="18.28515625" style="482" customWidth="1"/>
    <col min="10252" max="10496" width="9.140625" style="482"/>
    <col min="10497" max="10497" width="22.85546875" style="482" customWidth="1"/>
    <col min="10498" max="10498" width="24.140625" style="482" customWidth="1"/>
    <col min="10499" max="10499" width="20" style="482" customWidth="1"/>
    <col min="10500" max="10500" width="18" style="482" customWidth="1"/>
    <col min="10501" max="10501" width="19.7109375" style="482" customWidth="1"/>
    <col min="10502" max="10502" width="16.140625" style="482" customWidth="1"/>
    <col min="10503" max="10503" width="16.42578125" style="482" customWidth="1"/>
    <col min="10504" max="10504" width="13.7109375" style="482" customWidth="1"/>
    <col min="10505" max="10505" width="16.140625" style="482" customWidth="1"/>
    <col min="10506" max="10506" width="13.7109375" style="482" customWidth="1"/>
    <col min="10507" max="10507" width="18.28515625" style="482" customWidth="1"/>
    <col min="10508" max="10752" width="9.140625" style="482"/>
    <col min="10753" max="10753" width="22.85546875" style="482" customWidth="1"/>
    <col min="10754" max="10754" width="24.140625" style="482" customWidth="1"/>
    <col min="10755" max="10755" width="20" style="482" customWidth="1"/>
    <col min="10756" max="10756" width="18" style="482" customWidth="1"/>
    <col min="10757" max="10757" width="19.7109375" style="482" customWidth="1"/>
    <col min="10758" max="10758" width="16.140625" style="482" customWidth="1"/>
    <col min="10759" max="10759" width="16.42578125" style="482" customWidth="1"/>
    <col min="10760" max="10760" width="13.7109375" style="482" customWidth="1"/>
    <col min="10761" max="10761" width="16.140625" style="482" customWidth="1"/>
    <col min="10762" max="10762" width="13.7109375" style="482" customWidth="1"/>
    <col min="10763" max="10763" width="18.28515625" style="482" customWidth="1"/>
    <col min="10764" max="11008" width="9.140625" style="482"/>
    <col min="11009" max="11009" width="22.85546875" style="482" customWidth="1"/>
    <col min="11010" max="11010" width="24.140625" style="482" customWidth="1"/>
    <col min="11011" max="11011" width="20" style="482" customWidth="1"/>
    <col min="11012" max="11012" width="18" style="482" customWidth="1"/>
    <col min="11013" max="11013" width="19.7109375" style="482" customWidth="1"/>
    <col min="11014" max="11014" width="16.140625" style="482" customWidth="1"/>
    <col min="11015" max="11015" width="16.42578125" style="482" customWidth="1"/>
    <col min="11016" max="11016" width="13.7109375" style="482" customWidth="1"/>
    <col min="11017" max="11017" width="16.140625" style="482" customWidth="1"/>
    <col min="11018" max="11018" width="13.7109375" style="482" customWidth="1"/>
    <col min="11019" max="11019" width="18.28515625" style="482" customWidth="1"/>
    <col min="11020" max="11264" width="9.140625" style="482"/>
    <col min="11265" max="11265" width="22.85546875" style="482" customWidth="1"/>
    <col min="11266" max="11266" width="24.140625" style="482" customWidth="1"/>
    <col min="11267" max="11267" width="20" style="482" customWidth="1"/>
    <col min="11268" max="11268" width="18" style="482" customWidth="1"/>
    <col min="11269" max="11269" width="19.7109375" style="482" customWidth="1"/>
    <col min="11270" max="11270" width="16.140625" style="482" customWidth="1"/>
    <col min="11271" max="11271" width="16.42578125" style="482" customWidth="1"/>
    <col min="11272" max="11272" width="13.7109375" style="482" customWidth="1"/>
    <col min="11273" max="11273" width="16.140625" style="482" customWidth="1"/>
    <col min="11274" max="11274" width="13.7109375" style="482" customWidth="1"/>
    <col min="11275" max="11275" width="18.28515625" style="482" customWidth="1"/>
    <col min="11276" max="11520" width="9.140625" style="482"/>
    <col min="11521" max="11521" width="22.85546875" style="482" customWidth="1"/>
    <col min="11522" max="11522" width="24.140625" style="482" customWidth="1"/>
    <col min="11523" max="11523" width="20" style="482" customWidth="1"/>
    <col min="11524" max="11524" width="18" style="482" customWidth="1"/>
    <col min="11525" max="11525" width="19.7109375" style="482" customWidth="1"/>
    <col min="11526" max="11526" width="16.140625" style="482" customWidth="1"/>
    <col min="11527" max="11527" width="16.42578125" style="482" customWidth="1"/>
    <col min="11528" max="11528" width="13.7109375" style="482" customWidth="1"/>
    <col min="11529" max="11529" width="16.140625" style="482" customWidth="1"/>
    <col min="11530" max="11530" width="13.7109375" style="482" customWidth="1"/>
    <col min="11531" max="11531" width="18.28515625" style="482" customWidth="1"/>
    <col min="11532" max="11776" width="9.140625" style="482"/>
    <col min="11777" max="11777" width="22.85546875" style="482" customWidth="1"/>
    <col min="11778" max="11778" width="24.140625" style="482" customWidth="1"/>
    <col min="11779" max="11779" width="20" style="482" customWidth="1"/>
    <col min="11780" max="11780" width="18" style="482" customWidth="1"/>
    <col min="11781" max="11781" width="19.7109375" style="482" customWidth="1"/>
    <col min="11782" max="11782" width="16.140625" style="482" customWidth="1"/>
    <col min="11783" max="11783" width="16.42578125" style="482" customWidth="1"/>
    <col min="11784" max="11784" width="13.7109375" style="482" customWidth="1"/>
    <col min="11785" max="11785" width="16.140625" style="482" customWidth="1"/>
    <col min="11786" max="11786" width="13.7109375" style="482" customWidth="1"/>
    <col min="11787" max="11787" width="18.28515625" style="482" customWidth="1"/>
    <col min="11788" max="12032" width="9.140625" style="482"/>
    <col min="12033" max="12033" width="22.85546875" style="482" customWidth="1"/>
    <col min="12034" max="12034" width="24.140625" style="482" customWidth="1"/>
    <col min="12035" max="12035" width="20" style="482" customWidth="1"/>
    <col min="12036" max="12036" width="18" style="482" customWidth="1"/>
    <col min="12037" max="12037" width="19.7109375" style="482" customWidth="1"/>
    <col min="12038" max="12038" width="16.140625" style="482" customWidth="1"/>
    <col min="12039" max="12039" width="16.42578125" style="482" customWidth="1"/>
    <col min="12040" max="12040" width="13.7109375" style="482" customWidth="1"/>
    <col min="12041" max="12041" width="16.140625" style="482" customWidth="1"/>
    <col min="12042" max="12042" width="13.7109375" style="482" customWidth="1"/>
    <col min="12043" max="12043" width="18.28515625" style="482" customWidth="1"/>
    <col min="12044" max="12288" width="9.140625" style="482"/>
    <col min="12289" max="12289" width="22.85546875" style="482" customWidth="1"/>
    <col min="12290" max="12290" width="24.140625" style="482" customWidth="1"/>
    <col min="12291" max="12291" width="20" style="482" customWidth="1"/>
    <col min="12292" max="12292" width="18" style="482" customWidth="1"/>
    <col min="12293" max="12293" width="19.7109375" style="482" customWidth="1"/>
    <col min="12294" max="12294" width="16.140625" style="482" customWidth="1"/>
    <col min="12295" max="12295" width="16.42578125" style="482" customWidth="1"/>
    <col min="12296" max="12296" width="13.7109375" style="482" customWidth="1"/>
    <col min="12297" max="12297" width="16.140625" style="482" customWidth="1"/>
    <col min="12298" max="12298" width="13.7109375" style="482" customWidth="1"/>
    <col min="12299" max="12299" width="18.28515625" style="482" customWidth="1"/>
    <col min="12300" max="12544" width="9.140625" style="482"/>
    <col min="12545" max="12545" width="22.85546875" style="482" customWidth="1"/>
    <col min="12546" max="12546" width="24.140625" style="482" customWidth="1"/>
    <col min="12547" max="12547" width="20" style="482" customWidth="1"/>
    <col min="12548" max="12548" width="18" style="482" customWidth="1"/>
    <col min="12549" max="12549" width="19.7109375" style="482" customWidth="1"/>
    <col min="12550" max="12550" width="16.140625" style="482" customWidth="1"/>
    <col min="12551" max="12551" width="16.42578125" style="482" customWidth="1"/>
    <col min="12552" max="12552" width="13.7109375" style="482" customWidth="1"/>
    <col min="12553" max="12553" width="16.140625" style="482" customWidth="1"/>
    <col min="12554" max="12554" width="13.7109375" style="482" customWidth="1"/>
    <col min="12555" max="12555" width="18.28515625" style="482" customWidth="1"/>
    <col min="12556" max="12800" width="9.140625" style="482"/>
    <col min="12801" max="12801" width="22.85546875" style="482" customWidth="1"/>
    <col min="12802" max="12802" width="24.140625" style="482" customWidth="1"/>
    <col min="12803" max="12803" width="20" style="482" customWidth="1"/>
    <col min="12804" max="12804" width="18" style="482" customWidth="1"/>
    <col min="12805" max="12805" width="19.7109375" style="482" customWidth="1"/>
    <col min="12806" max="12806" width="16.140625" style="482" customWidth="1"/>
    <col min="12807" max="12807" width="16.42578125" style="482" customWidth="1"/>
    <col min="12808" max="12808" width="13.7109375" style="482" customWidth="1"/>
    <col min="12809" max="12809" width="16.140625" style="482" customWidth="1"/>
    <col min="12810" max="12810" width="13.7109375" style="482" customWidth="1"/>
    <col min="12811" max="12811" width="18.28515625" style="482" customWidth="1"/>
    <col min="12812" max="13056" width="9.140625" style="482"/>
    <col min="13057" max="13057" width="22.85546875" style="482" customWidth="1"/>
    <col min="13058" max="13058" width="24.140625" style="482" customWidth="1"/>
    <col min="13059" max="13059" width="20" style="482" customWidth="1"/>
    <col min="13060" max="13060" width="18" style="482" customWidth="1"/>
    <col min="13061" max="13061" width="19.7109375" style="482" customWidth="1"/>
    <col min="13062" max="13062" width="16.140625" style="482" customWidth="1"/>
    <col min="13063" max="13063" width="16.42578125" style="482" customWidth="1"/>
    <col min="13064" max="13064" width="13.7109375" style="482" customWidth="1"/>
    <col min="13065" max="13065" width="16.140625" style="482" customWidth="1"/>
    <col min="13066" max="13066" width="13.7109375" style="482" customWidth="1"/>
    <col min="13067" max="13067" width="18.28515625" style="482" customWidth="1"/>
    <col min="13068" max="13312" width="9.140625" style="482"/>
    <col min="13313" max="13313" width="22.85546875" style="482" customWidth="1"/>
    <col min="13314" max="13314" width="24.140625" style="482" customWidth="1"/>
    <col min="13315" max="13315" width="20" style="482" customWidth="1"/>
    <col min="13316" max="13316" width="18" style="482" customWidth="1"/>
    <col min="13317" max="13317" width="19.7109375" style="482" customWidth="1"/>
    <col min="13318" max="13318" width="16.140625" style="482" customWidth="1"/>
    <col min="13319" max="13319" width="16.42578125" style="482" customWidth="1"/>
    <col min="13320" max="13320" width="13.7109375" style="482" customWidth="1"/>
    <col min="13321" max="13321" width="16.140625" style="482" customWidth="1"/>
    <col min="13322" max="13322" width="13.7109375" style="482" customWidth="1"/>
    <col min="13323" max="13323" width="18.28515625" style="482" customWidth="1"/>
    <col min="13324" max="13568" width="9.140625" style="482"/>
    <col min="13569" max="13569" width="22.85546875" style="482" customWidth="1"/>
    <col min="13570" max="13570" width="24.140625" style="482" customWidth="1"/>
    <col min="13571" max="13571" width="20" style="482" customWidth="1"/>
    <col min="13572" max="13572" width="18" style="482" customWidth="1"/>
    <col min="13573" max="13573" width="19.7109375" style="482" customWidth="1"/>
    <col min="13574" max="13574" width="16.140625" style="482" customWidth="1"/>
    <col min="13575" max="13575" width="16.42578125" style="482" customWidth="1"/>
    <col min="13576" max="13576" width="13.7109375" style="482" customWidth="1"/>
    <col min="13577" max="13577" width="16.140625" style="482" customWidth="1"/>
    <col min="13578" max="13578" width="13.7109375" style="482" customWidth="1"/>
    <col min="13579" max="13579" width="18.28515625" style="482" customWidth="1"/>
    <col min="13580" max="13824" width="9.140625" style="482"/>
    <col min="13825" max="13825" width="22.85546875" style="482" customWidth="1"/>
    <col min="13826" max="13826" width="24.140625" style="482" customWidth="1"/>
    <col min="13827" max="13827" width="20" style="482" customWidth="1"/>
    <col min="13828" max="13828" width="18" style="482" customWidth="1"/>
    <col min="13829" max="13829" width="19.7109375" style="482" customWidth="1"/>
    <col min="13830" max="13830" width="16.140625" style="482" customWidth="1"/>
    <col min="13831" max="13831" width="16.42578125" style="482" customWidth="1"/>
    <col min="13832" max="13832" width="13.7109375" style="482" customWidth="1"/>
    <col min="13833" max="13833" width="16.140625" style="482" customWidth="1"/>
    <col min="13834" max="13834" width="13.7109375" style="482" customWidth="1"/>
    <col min="13835" max="13835" width="18.28515625" style="482" customWidth="1"/>
    <col min="13836" max="14080" width="9.140625" style="482"/>
    <col min="14081" max="14081" width="22.85546875" style="482" customWidth="1"/>
    <col min="14082" max="14082" width="24.140625" style="482" customWidth="1"/>
    <col min="14083" max="14083" width="20" style="482" customWidth="1"/>
    <col min="14084" max="14084" width="18" style="482" customWidth="1"/>
    <col min="14085" max="14085" width="19.7109375" style="482" customWidth="1"/>
    <col min="14086" max="14086" width="16.140625" style="482" customWidth="1"/>
    <col min="14087" max="14087" width="16.42578125" style="482" customWidth="1"/>
    <col min="14088" max="14088" width="13.7109375" style="482" customWidth="1"/>
    <col min="14089" max="14089" width="16.140625" style="482" customWidth="1"/>
    <col min="14090" max="14090" width="13.7109375" style="482" customWidth="1"/>
    <col min="14091" max="14091" width="18.28515625" style="482" customWidth="1"/>
    <col min="14092" max="14336" width="9.140625" style="482"/>
    <col min="14337" max="14337" width="22.85546875" style="482" customWidth="1"/>
    <col min="14338" max="14338" width="24.140625" style="482" customWidth="1"/>
    <col min="14339" max="14339" width="20" style="482" customWidth="1"/>
    <col min="14340" max="14340" width="18" style="482" customWidth="1"/>
    <col min="14341" max="14341" width="19.7109375" style="482" customWidth="1"/>
    <col min="14342" max="14342" width="16.140625" style="482" customWidth="1"/>
    <col min="14343" max="14343" width="16.42578125" style="482" customWidth="1"/>
    <col min="14344" max="14344" width="13.7109375" style="482" customWidth="1"/>
    <col min="14345" max="14345" width="16.140625" style="482" customWidth="1"/>
    <col min="14346" max="14346" width="13.7109375" style="482" customWidth="1"/>
    <col min="14347" max="14347" width="18.28515625" style="482" customWidth="1"/>
    <col min="14348" max="14592" width="9.140625" style="482"/>
    <col min="14593" max="14593" width="22.85546875" style="482" customWidth="1"/>
    <col min="14594" max="14594" width="24.140625" style="482" customWidth="1"/>
    <col min="14595" max="14595" width="20" style="482" customWidth="1"/>
    <col min="14596" max="14596" width="18" style="482" customWidth="1"/>
    <col min="14597" max="14597" width="19.7109375" style="482" customWidth="1"/>
    <col min="14598" max="14598" width="16.140625" style="482" customWidth="1"/>
    <col min="14599" max="14599" width="16.42578125" style="482" customWidth="1"/>
    <col min="14600" max="14600" width="13.7109375" style="482" customWidth="1"/>
    <col min="14601" max="14601" width="16.140625" style="482" customWidth="1"/>
    <col min="14602" max="14602" width="13.7109375" style="482" customWidth="1"/>
    <col min="14603" max="14603" width="18.28515625" style="482" customWidth="1"/>
    <col min="14604" max="14848" width="9.140625" style="482"/>
    <col min="14849" max="14849" width="22.85546875" style="482" customWidth="1"/>
    <col min="14850" max="14850" width="24.140625" style="482" customWidth="1"/>
    <col min="14851" max="14851" width="20" style="482" customWidth="1"/>
    <col min="14852" max="14852" width="18" style="482" customWidth="1"/>
    <col min="14853" max="14853" width="19.7109375" style="482" customWidth="1"/>
    <col min="14854" max="14854" width="16.140625" style="482" customWidth="1"/>
    <col min="14855" max="14855" width="16.42578125" style="482" customWidth="1"/>
    <col min="14856" max="14856" width="13.7109375" style="482" customWidth="1"/>
    <col min="14857" max="14857" width="16.140625" style="482" customWidth="1"/>
    <col min="14858" max="14858" width="13.7109375" style="482" customWidth="1"/>
    <col min="14859" max="14859" width="18.28515625" style="482" customWidth="1"/>
    <col min="14860" max="15104" width="9.140625" style="482"/>
    <col min="15105" max="15105" width="22.85546875" style="482" customWidth="1"/>
    <col min="15106" max="15106" width="24.140625" style="482" customWidth="1"/>
    <col min="15107" max="15107" width="20" style="482" customWidth="1"/>
    <col min="15108" max="15108" width="18" style="482" customWidth="1"/>
    <col min="15109" max="15109" width="19.7109375" style="482" customWidth="1"/>
    <col min="15110" max="15110" width="16.140625" style="482" customWidth="1"/>
    <col min="15111" max="15111" width="16.42578125" style="482" customWidth="1"/>
    <col min="15112" max="15112" width="13.7109375" style="482" customWidth="1"/>
    <col min="15113" max="15113" width="16.140625" style="482" customWidth="1"/>
    <col min="15114" max="15114" width="13.7109375" style="482" customWidth="1"/>
    <col min="15115" max="15115" width="18.28515625" style="482" customWidth="1"/>
    <col min="15116" max="15360" width="9.140625" style="482"/>
    <col min="15361" max="15361" width="22.85546875" style="482" customWidth="1"/>
    <col min="15362" max="15362" width="24.140625" style="482" customWidth="1"/>
    <col min="15363" max="15363" width="20" style="482" customWidth="1"/>
    <col min="15364" max="15364" width="18" style="482" customWidth="1"/>
    <col min="15365" max="15365" width="19.7109375" style="482" customWidth="1"/>
    <col min="15366" max="15366" width="16.140625" style="482" customWidth="1"/>
    <col min="15367" max="15367" width="16.42578125" style="482" customWidth="1"/>
    <col min="15368" max="15368" width="13.7109375" style="482" customWidth="1"/>
    <col min="15369" max="15369" width="16.140625" style="482" customWidth="1"/>
    <col min="15370" max="15370" width="13.7109375" style="482" customWidth="1"/>
    <col min="15371" max="15371" width="18.28515625" style="482" customWidth="1"/>
    <col min="15372" max="15616" width="9.140625" style="482"/>
    <col min="15617" max="15617" width="22.85546875" style="482" customWidth="1"/>
    <col min="15618" max="15618" width="24.140625" style="482" customWidth="1"/>
    <col min="15619" max="15619" width="20" style="482" customWidth="1"/>
    <col min="15620" max="15620" width="18" style="482" customWidth="1"/>
    <col min="15621" max="15621" width="19.7109375" style="482" customWidth="1"/>
    <col min="15622" max="15622" width="16.140625" style="482" customWidth="1"/>
    <col min="15623" max="15623" width="16.42578125" style="482" customWidth="1"/>
    <col min="15624" max="15624" width="13.7109375" style="482" customWidth="1"/>
    <col min="15625" max="15625" width="16.140625" style="482" customWidth="1"/>
    <col min="15626" max="15626" width="13.7109375" style="482" customWidth="1"/>
    <col min="15627" max="15627" width="18.28515625" style="482" customWidth="1"/>
    <col min="15628" max="15872" width="9.140625" style="482"/>
    <col min="15873" max="15873" width="22.85546875" style="482" customWidth="1"/>
    <col min="15874" max="15874" width="24.140625" style="482" customWidth="1"/>
    <col min="15875" max="15875" width="20" style="482" customWidth="1"/>
    <col min="15876" max="15876" width="18" style="482" customWidth="1"/>
    <col min="15877" max="15877" width="19.7109375" style="482" customWidth="1"/>
    <col min="15878" max="15878" width="16.140625" style="482" customWidth="1"/>
    <col min="15879" max="15879" width="16.42578125" style="482" customWidth="1"/>
    <col min="15880" max="15880" width="13.7109375" style="482" customWidth="1"/>
    <col min="15881" max="15881" width="16.140625" style="482" customWidth="1"/>
    <col min="15882" max="15882" width="13.7109375" style="482" customWidth="1"/>
    <col min="15883" max="15883" width="18.28515625" style="482" customWidth="1"/>
    <col min="15884" max="16128" width="9.140625" style="482"/>
    <col min="16129" max="16129" width="22.85546875" style="482" customWidth="1"/>
    <col min="16130" max="16130" width="24.140625" style="482" customWidth="1"/>
    <col min="16131" max="16131" width="20" style="482" customWidth="1"/>
    <col min="16132" max="16132" width="18" style="482" customWidth="1"/>
    <col min="16133" max="16133" width="19.7109375" style="482" customWidth="1"/>
    <col min="16134" max="16134" width="16.140625" style="482" customWidth="1"/>
    <col min="16135" max="16135" width="16.42578125" style="482" customWidth="1"/>
    <col min="16136" max="16136" width="13.7109375" style="482" customWidth="1"/>
    <col min="16137" max="16137" width="16.140625" style="482" customWidth="1"/>
    <col min="16138" max="16138" width="13.7109375" style="482" customWidth="1"/>
    <col min="16139" max="16139" width="18.28515625" style="482" customWidth="1"/>
    <col min="16140" max="16384" width="9.140625" style="482"/>
  </cols>
  <sheetData>
    <row r="2" spans="1:10" s="495" customFormat="1">
      <c r="A2" s="34"/>
      <c r="D2" s="35"/>
      <c r="E2" s="36"/>
      <c r="F2" s="36" t="s">
        <v>0</v>
      </c>
      <c r="G2" s="36"/>
      <c r="H2" s="36"/>
      <c r="I2" s="36"/>
    </row>
    <row r="3" spans="1:10" s="495" customFormat="1" ht="40.5" customHeight="1">
      <c r="B3" s="37"/>
      <c r="C3" s="37"/>
      <c r="D3" s="473"/>
      <c r="E3" s="473"/>
      <c r="F3" s="957" t="s">
        <v>1</v>
      </c>
      <c r="G3" s="958"/>
      <c r="H3" s="958"/>
      <c r="I3" s="958"/>
      <c r="J3" s="958"/>
    </row>
    <row r="4" spans="1:10" ht="15" customHeight="1">
      <c r="A4" s="896" t="s">
        <v>2</v>
      </c>
      <c r="B4" s="896"/>
      <c r="C4" s="896"/>
      <c r="D4" s="896"/>
      <c r="E4" s="896"/>
      <c r="F4" s="896"/>
      <c r="G4" s="896"/>
      <c r="H4" s="896"/>
      <c r="I4" s="896"/>
    </row>
    <row r="5" spans="1:10" ht="13.5" thickBot="1">
      <c r="A5" s="959"/>
      <c r="B5" s="960"/>
      <c r="C5" s="960"/>
      <c r="D5" s="960"/>
      <c r="E5" s="960"/>
      <c r="F5" s="960"/>
      <c r="G5" s="960"/>
      <c r="H5" s="959"/>
      <c r="I5" s="959"/>
    </row>
    <row r="6" spans="1:10" ht="15" customHeight="1" thickBot="1">
      <c r="A6" s="38"/>
      <c r="B6" s="961" t="s">
        <v>3</v>
      </c>
      <c r="C6" s="962"/>
      <c r="D6" s="962"/>
      <c r="E6" s="962"/>
      <c r="F6" s="962"/>
      <c r="G6" s="963"/>
      <c r="H6" s="39"/>
      <c r="I6" s="39"/>
    </row>
    <row r="7" spans="1:10" ht="12.75" customHeight="1">
      <c r="A7" s="964" t="s">
        <v>4</v>
      </c>
      <c r="B7" s="966" t="s">
        <v>5</v>
      </c>
      <c r="C7" s="968" t="s">
        <v>6</v>
      </c>
      <c r="D7" s="966" t="s">
        <v>7</v>
      </c>
      <c r="E7" s="970" t="s">
        <v>8</v>
      </c>
      <c r="F7" s="952" t="s">
        <v>9</v>
      </c>
      <c r="G7" s="952" t="s">
        <v>10</v>
      </c>
      <c r="H7" s="952" t="s">
        <v>11</v>
      </c>
      <c r="I7" s="954" t="s">
        <v>12</v>
      </c>
    </row>
    <row r="8" spans="1:10" ht="81.75" customHeight="1">
      <c r="A8" s="965"/>
      <c r="B8" s="967"/>
      <c r="C8" s="969"/>
      <c r="D8" s="967"/>
      <c r="E8" s="971"/>
      <c r="F8" s="953"/>
      <c r="G8" s="953"/>
      <c r="H8" s="953"/>
      <c r="I8" s="955"/>
    </row>
    <row r="9" spans="1:10" s="40" customFormat="1" ht="12.75" customHeight="1">
      <c r="A9" s="941" t="s">
        <v>13</v>
      </c>
      <c r="B9" s="942"/>
      <c r="C9" s="942"/>
      <c r="D9" s="942"/>
      <c r="E9" s="956"/>
      <c r="F9" s="956"/>
      <c r="G9" s="956"/>
      <c r="H9" s="956"/>
      <c r="I9" s="940"/>
    </row>
    <row r="10" spans="1:10" s="40" customFormat="1">
      <c r="A10" s="450" t="s">
        <v>43</v>
      </c>
      <c r="B10" s="41">
        <v>355097712.47000003</v>
      </c>
      <c r="C10" s="41">
        <v>9639240.5299999993</v>
      </c>
      <c r="D10" s="41">
        <f>105648294.4+141728406.38</f>
        <v>247376700.78</v>
      </c>
      <c r="E10" s="41">
        <f>7111+2666399.95+8498115.84</f>
        <v>11171626.789999999</v>
      </c>
      <c r="F10" s="41">
        <v>167558.78</v>
      </c>
      <c r="G10" s="41">
        <f>18481242.79+4867134.2</f>
        <v>23348376.989999998</v>
      </c>
      <c r="H10" s="41">
        <v>49465346.979999997</v>
      </c>
      <c r="I10" s="42">
        <f>B10+SUM(D10:H10)</f>
        <v>686627322.78999996</v>
      </c>
    </row>
    <row r="11" spans="1:10">
      <c r="A11" s="43" t="s">
        <v>14</v>
      </c>
      <c r="B11" s="41">
        <f t="shared" ref="B11:I11" si="0">SUM(B12:B14)</f>
        <v>65149637.189999998</v>
      </c>
      <c r="C11" s="41">
        <f t="shared" si="0"/>
        <v>0</v>
      </c>
      <c r="D11" s="41">
        <f t="shared" si="0"/>
        <v>4979694.6399999997</v>
      </c>
      <c r="E11" s="41">
        <f t="shared" si="0"/>
        <v>1000000</v>
      </c>
      <c r="F11" s="41">
        <f t="shared" si="0"/>
        <v>0</v>
      </c>
      <c r="G11" s="41">
        <f t="shared" si="0"/>
        <v>6494612.1200000001</v>
      </c>
      <c r="H11" s="41">
        <f t="shared" si="0"/>
        <v>24168717.460000001</v>
      </c>
      <c r="I11" s="42">
        <f t="shared" si="0"/>
        <v>101792661.41</v>
      </c>
    </row>
    <row r="12" spans="1:10">
      <c r="A12" s="44" t="s">
        <v>15</v>
      </c>
      <c r="B12" s="45">
        <v>65149637.189999998</v>
      </c>
      <c r="C12" s="45"/>
      <c r="D12" s="45"/>
      <c r="E12" s="45"/>
      <c r="F12" s="45"/>
      <c r="G12" s="46">
        <v>386812.13</v>
      </c>
      <c r="H12" s="46">
        <v>24168717.460000001</v>
      </c>
      <c r="I12" s="47">
        <f>B12+SUM(D12:H12)</f>
        <v>89705166.780000001</v>
      </c>
    </row>
    <row r="13" spans="1:10">
      <c r="A13" s="44" t="s">
        <v>16</v>
      </c>
      <c r="B13" s="46"/>
      <c r="C13" s="46"/>
      <c r="D13" s="46">
        <v>4979694.6399999997</v>
      </c>
      <c r="E13" s="46">
        <v>1000000</v>
      </c>
      <c r="F13" s="45"/>
      <c r="G13" s="46"/>
      <c r="H13" s="45"/>
      <c r="I13" s="47">
        <f>B13+SUM(D13:H13)</f>
        <v>5979694.6399999997</v>
      </c>
    </row>
    <row r="14" spans="1:10">
      <c r="A14" s="44" t="s">
        <v>17</v>
      </c>
      <c r="B14" s="46"/>
      <c r="C14" s="45"/>
      <c r="D14" s="46"/>
      <c r="E14" s="46"/>
      <c r="F14" s="46">
        <v>0</v>
      </c>
      <c r="G14" s="46">
        <v>6107799.9900000002</v>
      </c>
      <c r="H14" s="46"/>
      <c r="I14" s="47">
        <f>B14+SUM(D14:H14)</f>
        <v>6107799.9900000002</v>
      </c>
    </row>
    <row r="15" spans="1:10">
      <c r="A15" s="43" t="s">
        <v>18</v>
      </c>
      <c r="B15" s="41">
        <f t="shared" ref="B15:I15" si="1">SUM(B16:B17)</f>
        <v>5723783.9900000002</v>
      </c>
      <c r="C15" s="41">
        <f t="shared" si="1"/>
        <v>0</v>
      </c>
      <c r="D15" s="41">
        <f t="shared" si="1"/>
        <v>2577168.7600000002</v>
      </c>
      <c r="E15" s="41">
        <f t="shared" si="1"/>
        <v>229658.02000000002</v>
      </c>
      <c r="F15" s="41">
        <f t="shared" si="1"/>
        <v>0</v>
      </c>
      <c r="G15" s="41">
        <f t="shared" si="1"/>
        <v>173989.55</v>
      </c>
      <c r="H15" s="41">
        <f t="shared" si="1"/>
        <v>39576535.549999997</v>
      </c>
      <c r="I15" s="42">
        <f t="shared" si="1"/>
        <v>48281135.869999997</v>
      </c>
    </row>
    <row r="16" spans="1:10">
      <c r="A16" s="44" t="s">
        <v>19</v>
      </c>
      <c r="B16" s="45"/>
      <c r="C16" s="45"/>
      <c r="D16" s="45">
        <f>1114157.02+756721.14+706290.6</f>
        <v>2577168.7600000002</v>
      </c>
      <c r="E16" s="46">
        <f>5612+98412.92+125633.1</f>
        <v>229658.02000000002</v>
      </c>
      <c r="F16" s="46">
        <v>0</v>
      </c>
      <c r="G16" s="46">
        <f>9632.31+164357.24</f>
        <v>173989.55</v>
      </c>
      <c r="H16" s="45"/>
      <c r="I16" s="47">
        <f>B16+SUM(D16:H16)</f>
        <v>2980816.33</v>
      </c>
    </row>
    <row r="17" spans="1:9">
      <c r="A17" s="44" t="s">
        <v>16</v>
      </c>
      <c r="B17" s="46">
        <v>5723783.9900000002</v>
      </c>
      <c r="C17" s="45"/>
      <c r="D17" s="46"/>
      <c r="E17" s="46"/>
      <c r="F17" s="45"/>
      <c r="G17" s="46"/>
      <c r="H17" s="46">
        <v>39576535.549999997</v>
      </c>
      <c r="I17" s="47">
        <f>B17+SUM(D17:H17)</f>
        <v>45300319.539999999</v>
      </c>
    </row>
    <row r="18" spans="1:9">
      <c r="A18" s="450" t="s">
        <v>574</v>
      </c>
      <c r="B18" s="41">
        <f t="shared" ref="B18:I18" si="2">B10+B11-B15</f>
        <v>414523565.67000002</v>
      </c>
      <c r="C18" s="41">
        <f t="shared" si="2"/>
        <v>9639240.5299999993</v>
      </c>
      <c r="D18" s="41">
        <f t="shared" si="2"/>
        <v>249779226.66</v>
      </c>
      <c r="E18" s="41">
        <f t="shared" si="2"/>
        <v>11941968.77</v>
      </c>
      <c r="F18" s="41">
        <f t="shared" si="2"/>
        <v>167558.78</v>
      </c>
      <c r="G18" s="41">
        <f t="shared" si="2"/>
        <v>29668999.559999999</v>
      </c>
      <c r="H18" s="41">
        <f t="shared" si="2"/>
        <v>34057528.890000001</v>
      </c>
      <c r="I18" s="42">
        <f t="shared" si="2"/>
        <v>740138848.32999992</v>
      </c>
    </row>
    <row r="19" spans="1:9">
      <c r="A19" s="941" t="s">
        <v>20</v>
      </c>
      <c r="B19" s="956"/>
      <c r="C19" s="956"/>
      <c r="D19" s="956"/>
      <c r="E19" s="956"/>
      <c r="F19" s="956"/>
      <c r="G19" s="956"/>
      <c r="H19" s="956"/>
      <c r="I19" s="940"/>
    </row>
    <row r="20" spans="1:9">
      <c r="A20" s="450" t="s">
        <v>43</v>
      </c>
      <c r="B20" s="41">
        <v>3163297.44</v>
      </c>
      <c r="C20" s="41">
        <v>0</v>
      </c>
      <c r="D20" s="41">
        <f>25192799.63+57359765.68</f>
        <v>82552565.310000002</v>
      </c>
      <c r="E20" s="41">
        <f>7111+2580953.53+6298782.06</f>
        <v>8886846.5899999999</v>
      </c>
      <c r="F20" s="41">
        <v>155133.04999999999</v>
      </c>
      <c r="G20" s="41">
        <f>4867134.2+6421595.45</f>
        <v>11288729.65</v>
      </c>
      <c r="H20" s="41"/>
      <c r="I20" s="42">
        <f>B20+SUM(D20:H20)</f>
        <v>106046572.04000001</v>
      </c>
    </row>
    <row r="21" spans="1:9">
      <c r="A21" s="43" t="s">
        <v>14</v>
      </c>
      <c r="B21" s="41">
        <f t="shared" ref="B21:I21" si="3">SUM(B22:B24)</f>
        <v>174548.07</v>
      </c>
      <c r="C21" s="41">
        <f t="shared" si="3"/>
        <v>0</v>
      </c>
      <c r="D21" s="41">
        <f t="shared" si="3"/>
        <v>8334581.4500000002</v>
      </c>
      <c r="E21" s="41">
        <f t="shared" si="3"/>
        <v>276435.31</v>
      </c>
      <c r="F21" s="41">
        <f t="shared" si="3"/>
        <v>12425.73</v>
      </c>
      <c r="G21" s="41">
        <f t="shared" si="3"/>
        <v>3613875.06</v>
      </c>
      <c r="H21" s="41">
        <f t="shared" si="3"/>
        <v>0</v>
      </c>
      <c r="I21" s="42">
        <f t="shared" si="3"/>
        <v>12411865.620000001</v>
      </c>
    </row>
    <row r="22" spans="1:9">
      <c r="A22" s="44" t="s">
        <v>21</v>
      </c>
      <c r="B22" s="46">
        <v>174548.07</v>
      </c>
      <c r="C22" s="46">
        <v>0</v>
      </c>
      <c r="D22" s="46">
        <f>2291007.63+6043573.82</f>
        <v>8334581.4500000002</v>
      </c>
      <c r="E22" s="46">
        <f>31766.42+244668.89</f>
        <v>276435.31</v>
      </c>
      <c r="F22" s="46">
        <v>12425.73</v>
      </c>
      <c r="G22" s="46">
        <v>3227062.93</v>
      </c>
      <c r="H22" s="45"/>
      <c r="I22" s="47">
        <f>B22+SUM(D22:H22)</f>
        <v>12025053.49</v>
      </c>
    </row>
    <row r="23" spans="1:9">
      <c r="A23" s="44" t="s">
        <v>16</v>
      </c>
      <c r="B23" s="45"/>
      <c r="C23" s="45"/>
      <c r="D23" s="46"/>
      <c r="E23" s="46"/>
      <c r="F23" s="45"/>
      <c r="G23" s="46">
        <v>386812.13</v>
      </c>
      <c r="H23" s="45"/>
      <c r="I23" s="47">
        <f>B23+SUM(D23:H23)</f>
        <v>386812.13</v>
      </c>
    </row>
    <row r="24" spans="1:9">
      <c r="A24" s="44" t="s">
        <v>17</v>
      </c>
      <c r="B24" s="45"/>
      <c r="C24" s="45"/>
      <c r="D24" s="45"/>
      <c r="E24" s="45"/>
      <c r="F24" s="45"/>
      <c r="G24" s="45"/>
      <c r="H24" s="45"/>
      <c r="I24" s="47">
        <f>B24+SUM(D24:H24)</f>
        <v>0</v>
      </c>
    </row>
    <row r="25" spans="1:9">
      <c r="A25" s="43" t="s">
        <v>18</v>
      </c>
      <c r="B25" s="41">
        <f t="shared" ref="B25:I25" si="4">SUM(B26:B27)</f>
        <v>1581775.63</v>
      </c>
      <c r="C25" s="41">
        <f t="shared" si="4"/>
        <v>0</v>
      </c>
      <c r="D25" s="41">
        <f t="shared" si="4"/>
        <v>1637584.85</v>
      </c>
      <c r="E25" s="41">
        <f t="shared" si="4"/>
        <v>229658.02</v>
      </c>
      <c r="F25" s="41">
        <f t="shared" si="4"/>
        <v>0</v>
      </c>
      <c r="G25" s="41">
        <f t="shared" si="4"/>
        <v>173989.55</v>
      </c>
      <c r="H25" s="41">
        <f t="shared" si="4"/>
        <v>0</v>
      </c>
      <c r="I25" s="42">
        <f t="shared" si="4"/>
        <v>3623008.05</v>
      </c>
    </row>
    <row r="26" spans="1:9">
      <c r="A26" s="44" t="s">
        <v>19</v>
      </c>
      <c r="B26" s="45">
        <v>1581775.63</v>
      </c>
      <c r="C26" s="45"/>
      <c r="D26" s="45">
        <v>1637584.85</v>
      </c>
      <c r="E26" s="46">
        <v>229658.02</v>
      </c>
      <c r="F26" s="46"/>
      <c r="G26" s="46">
        <v>9632.31</v>
      </c>
      <c r="H26" s="45"/>
      <c r="I26" s="47">
        <f>B26+SUM(D26:H26)</f>
        <v>3458650.81</v>
      </c>
    </row>
    <row r="27" spans="1:9">
      <c r="A27" s="44" t="s">
        <v>16</v>
      </c>
      <c r="B27" s="45"/>
      <c r="C27" s="45">
        <v>0</v>
      </c>
      <c r="D27" s="46">
        <v>0</v>
      </c>
      <c r="E27" s="46">
        <v>0</v>
      </c>
      <c r="F27" s="45"/>
      <c r="G27" s="46">
        <v>164357.24</v>
      </c>
      <c r="H27" s="46"/>
      <c r="I27" s="47">
        <f>B27+SUM(D27:H27)</f>
        <v>164357.24</v>
      </c>
    </row>
    <row r="28" spans="1:9">
      <c r="A28" s="450" t="s">
        <v>574</v>
      </c>
      <c r="B28" s="41">
        <f t="shared" ref="B28:I28" si="5">B20+B21-B25</f>
        <v>1756069.88</v>
      </c>
      <c r="C28" s="41">
        <f t="shared" si="5"/>
        <v>0</v>
      </c>
      <c r="D28" s="41">
        <f t="shared" si="5"/>
        <v>89249561.910000011</v>
      </c>
      <c r="E28" s="41">
        <f t="shared" si="5"/>
        <v>8933623.8800000008</v>
      </c>
      <c r="F28" s="41">
        <f t="shared" si="5"/>
        <v>167558.78</v>
      </c>
      <c r="G28" s="41">
        <f t="shared" si="5"/>
        <v>14728615.16</v>
      </c>
      <c r="H28" s="41">
        <f t="shared" si="5"/>
        <v>0</v>
      </c>
      <c r="I28" s="42">
        <f t="shared" si="5"/>
        <v>114835429.61000001</v>
      </c>
    </row>
    <row r="29" spans="1:9">
      <c r="A29" s="941" t="s">
        <v>22</v>
      </c>
      <c r="B29" s="956"/>
      <c r="C29" s="956"/>
      <c r="D29" s="956"/>
      <c r="E29" s="956"/>
      <c r="F29" s="956"/>
      <c r="G29" s="956"/>
      <c r="H29" s="956"/>
      <c r="I29" s="940"/>
    </row>
    <row r="30" spans="1:9">
      <c r="A30" s="450" t="s">
        <v>43</v>
      </c>
      <c r="B30" s="41"/>
      <c r="C30" s="41"/>
      <c r="D30" s="41"/>
      <c r="E30" s="41"/>
      <c r="F30" s="41"/>
      <c r="G30" s="41"/>
      <c r="H30" s="41"/>
      <c r="I30" s="42">
        <f>B30+SUM(D30:H30)</f>
        <v>0</v>
      </c>
    </row>
    <row r="31" spans="1:9">
      <c r="A31" s="44" t="s">
        <v>23</v>
      </c>
      <c r="B31" s="46"/>
      <c r="C31" s="46"/>
      <c r="D31" s="46"/>
      <c r="E31" s="46"/>
      <c r="F31" s="46"/>
      <c r="G31" s="46"/>
      <c r="H31" s="45"/>
      <c r="I31" s="47">
        <f>B31+SUM(D31:H31)</f>
        <v>0</v>
      </c>
    </row>
    <row r="32" spans="1:9">
      <c r="A32" s="44" t="s">
        <v>24</v>
      </c>
      <c r="B32" s="48"/>
      <c r="C32" s="48"/>
      <c r="D32" s="48"/>
      <c r="E32" s="48"/>
      <c r="F32" s="48"/>
      <c r="G32" s="48"/>
      <c r="H32" s="49"/>
      <c r="I32" s="47">
        <f>B32+SUM(D32:H32)</f>
        <v>0</v>
      </c>
    </row>
    <row r="33" spans="1:9">
      <c r="A33" s="450" t="s">
        <v>574</v>
      </c>
      <c r="B33" s="50">
        <f t="shared" ref="B33:I33" si="6">B30+B31-B32</f>
        <v>0</v>
      </c>
      <c r="C33" s="50">
        <f t="shared" si="6"/>
        <v>0</v>
      </c>
      <c r="D33" s="50">
        <f t="shared" si="6"/>
        <v>0</v>
      </c>
      <c r="E33" s="50">
        <f t="shared" si="6"/>
        <v>0</v>
      </c>
      <c r="F33" s="50">
        <f t="shared" si="6"/>
        <v>0</v>
      </c>
      <c r="G33" s="50">
        <f t="shared" si="6"/>
        <v>0</v>
      </c>
      <c r="H33" s="50">
        <f t="shared" si="6"/>
        <v>0</v>
      </c>
      <c r="I33" s="51">
        <f t="shared" si="6"/>
        <v>0</v>
      </c>
    </row>
    <row r="34" spans="1:9">
      <c r="A34" s="941" t="s">
        <v>25</v>
      </c>
      <c r="B34" s="942"/>
      <c r="C34" s="942"/>
      <c r="D34" s="942"/>
      <c r="E34" s="942"/>
      <c r="F34" s="942"/>
      <c r="G34" s="942"/>
      <c r="H34" s="942"/>
      <c r="I34" s="940"/>
    </row>
    <row r="35" spans="1:9">
      <c r="A35" s="52" t="s">
        <v>43</v>
      </c>
      <c r="B35" s="53">
        <f t="shared" ref="B35:I35" si="7">B10-B20-B30</f>
        <v>351934415.03000003</v>
      </c>
      <c r="C35" s="53">
        <f t="shared" si="7"/>
        <v>9639240.5299999993</v>
      </c>
      <c r="D35" s="53">
        <f t="shared" si="7"/>
        <v>164824135.47</v>
      </c>
      <c r="E35" s="53">
        <f t="shared" si="7"/>
        <v>2284780.1999999993</v>
      </c>
      <c r="F35" s="53">
        <f t="shared" si="7"/>
        <v>12425.73000000001</v>
      </c>
      <c r="G35" s="53">
        <f t="shared" si="7"/>
        <v>12059647.339999998</v>
      </c>
      <c r="H35" s="53">
        <f t="shared" si="7"/>
        <v>49465346.979999997</v>
      </c>
      <c r="I35" s="54">
        <f t="shared" si="7"/>
        <v>580580750.75</v>
      </c>
    </row>
    <row r="36" spans="1:9" ht="13.5" thickBot="1">
      <c r="A36" s="55" t="s">
        <v>44</v>
      </c>
      <c r="B36" s="56">
        <f t="shared" ref="B36:I36" si="8">B18-B28-B33</f>
        <v>412767495.79000002</v>
      </c>
      <c r="C36" s="56">
        <f t="shared" si="8"/>
        <v>9639240.5299999993</v>
      </c>
      <c r="D36" s="56">
        <f t="shared" si="8"/>
        <v>160529664.75</v>
      </c>
      <c r="E36" s="56">
        <f t="shared" si="8"/>
        <v>3008344.8899999987</v>
      </c>
      <c r="F36" s="56">
        <f t="shared" si="8"/>
        <v>0</v>
      </c>
      <c r="G36" s="56">
        <f t="shared" si="8"/>
        <v>14940384.399999999</v>
      </c>
      <c r="H36" s="56">
        <f t="shared" si="8"/>
        <v>34057528.890000001</v>
      </c>
      <c r="I36" s="57">
        <f t="shared" si="8"/>
        <v>625303418.71999991</v>
      </c>
    </row>
    <row r="37" spans="1:9">
      <c r="A37" s="58"/>
      <c r="B37" s="59"/>
      <c r="C37" s="59"/>
      <c r="D37" s="59"/>
      <c r="E37" s="59"/>
      <c r="F37" s="59"/>
      <c r="G37" s="59"/>
      <c r="H37" s="59"/>
      <c r="I37" s="59"/>
    </row>
    <row r="38" spans="1:9">
      <c r="A38" s="58"/>
      <c r="B38" s="59"/>
      <c r="C38" s="59"/>
      <c r="D38" s="59"/>
      <c r="E38" s="59"/>
      <c r="F38" s="59"/>
      <c r="G38" s="59"/>
      <c r="H38" s="59"/>
      <c r="I38" s="59"/>
    </row>
    <row r="39" spans="1:9">
      <c r="A39" s="58"/>
      <c r="B39" s="59"/>
      <c r="C39" s="59"/>
      <c r="D39" s="59"/>
      <c r="E39" s="59"/>
      <c r="F39" s="59"/>
      <c r="G39" s="59"/>
      <c r="H39" s="59"/>
      <c r="I39" s="59"/>
    </row>
    <row r="40" spans="1:9">
      <c r="A40" s="58"/>
      <c r="B40" s="59"/>
      <c r="C40" s="59"/>
      <c r="D40" s="59"/>
      <c r="E40" s="59"/>
      <c r="F40" s="59"/>
      <c r="G40" s="59"/>
      <c r="H40" s="59"/>
      <c r="I40" s="59"/>
    </row>
    <row r="41" spans="1:9">
      <c r="A41" s="58"/>
      <c r="B41" s="59"/>
      <c r="C41" s="59"/>
      <c r="D41" s="59"/>
      <c r="E41" s="59"/>
      <c r="F41" s="59"/>
      <c r="G41" s="59"/>
      <c r="H41" s="59"/>
      <c r="I41" s="59"/>
    </row>
    <row r="42" spans="1:9">
      <c r="A42" s="58"/>
      <c r="B42" s="59"/>
      <c r="C42" s="59"/>
      <c r="D42" s="59"/>
      <c r="E42" s="59"/>
      <c r="F42" s="59"/>
      <c r="G42" s="59"/>
      <c r="H42" s="59"/>
      <c r="I42" s="59"/>
    </row>
    <row r="43" spans="1:9">
      <c r="A43" s="58"/>
      <c r="B43" s="59"/>
      <c r="C43" s="59"/>
      <c r="D43" s="59"/>
      <c r="E43" s="59"/>
      <c r="F43" s="59"/>
      <c r="G43" s="59"/>
      <c r="H43" s="59"/>
      <c r="I43" s="59"/>
    </row>
    <row r="44" spans="1:9">
      <c r="A44" s="58"/>
      <c r="B44" s="59"/>
      <c r="C44" s="59"/>
      <c r="D44" s="59"/>
      <c r="E44" s="59"/>
      <c r="F44" s="59"/>
      <c r="G44" s="59"/>
      <c r="H44" s="59"/>
      <c r="I44" s="59"/>
    </row>
    <row r="45" spans="1:9">
      <c r="A45" s="58"/>
      <c r="B45" s="59"/>
      <c r="C45" s="59"/>
      <c r="D45" s="59"/>
      <c r="E45" s="59"/>
      <c r="F45" s="59"/>
      <c r="G45" s="59"/>
      <c r="H45" s="59"/>
      <c r="I45" s="59"/>
    </row>
    <row r="46" spans="1:9">
      <c r="A46" s="58"/>
      <c r="B46" s="59"/>
      <c r="C46" s="59"/>
      <c r="D46" s="59"/>
      <c r="E46" s="59"/>
      <c r="F46" s="59"/>
      <c r="G46" s="59"/>
      <c r="H46" s="59"/>
      <c r="I46" s="59"/>
    </row>
    <row r="47" spans="1:9">
      <c r="A47" s="58"/>
      <c r="B47" s="59"/>
      <c r="C47" s="59"/>
      <c r="D47" s="59"/>
      <c r="E47" s="59"/>
      <c r="F47" s="59"/>
      <c r="G47" s="59"/>
      <c r="H47" s="59"/>
      <c r="I47" s="59"/>
    </row>
    <row r="48" spans="1:9" ht="13.5" customHeight="1">
      <c r="A48" s="58"/>
      <c r="B48" s="59"/>
      <c r="C48" s="59"/>
      <c r="D48" s="59"/>
      <c r="E48" s="59"/>
      <c r="F48" s="59"/>
      <c r="G48" s="59"/>
      <c r="H48" s="59"/>
      <c r="I48" s="59"/>
    </row>
    <row r="49" spans="1:9">
      <c r="A49" s="58"/>
      <c r="B49" s="59"/>
      <c r="C49" s="59"/>
      <c r="D49" s="59"/>
      <c r="E49" s="59"/>
      <c r="F49" s="59"/>
      <c r="G49" s="59"/>
      <c r="H49" s="59"/>
      <c r="I49" s="59"/>
    </row>
    <row r="50" spans="1:9" ht="15">
      <c r="A50" s="60" t="s">
        <v>26</v>
      </c>
      <c r="B50" s="61"/>
      <c r="C50" s="62"/>
    </row>
    <row r="51" spans="1:9" ht="13.5" thickBot="1">
      <c r="A51" s="63"/>
      <c r="B51" s="63"/>
      <c r="C51" s="62"/>
    </row>
    <row r="52" spans="1:9" ht="21.75" customHeight="1">
      <c r="A52" s="943" t="s">
        <v>27</v>
      </c>
      <c r="B52" s="944"/>
      <c r="C52" s="949" t="s">
        <v>28</v>
      </c>
    </row>
    <row r="53" spans="1:9" ht="13.5" customHeight="1">
      <c r="A53" s="945"/>
      <c r="B53" s="946"/>
      <c r="C53" s="950"/>
    </row>
    <row r="54" spans="1:9" ht="29.25" customHeight="1">
      <c r="A54" s="947"/>
      <c r="B54" s="948"/>
      <c r="C54" s="951"/>
    </row>
    <row r="55" spans="1:9">
      <c r="A55" s="923" t="s">
        <v>13</v>
      </c>
      <c r="B55" s="924"/>
      <c r="C55" s="925"/>
    </row>
    <row r="56" spans="1:9">
      <c r="A56" s="921" t="s">
        <v>43</v>
      </c>
      <c r="B56" s="922"/>
      <c r="C56" s="64">
        <v>1793905.49</v>
      </c>
    </row>
    <row r="57" spans="1:9">
      <c r="A57" s="937" t="s">
        <v>14</v>
      </c>
      <c r="B57" s="938"/>
      <c r="C57" s="65">
        <f>SUM(C58:C59)</f>
        <v>6609.62</v>
      </c>
    </row>
    <row r="58" spans="1:9">
      <c r="A58" s="931" t="s">
        <v>15</v>
      </c>
      <c r="B58" s="932"/>
      <c r="C58" s="66">
        <v>6609.62</v>
      </c>
    </row>
    <row r="59" spans="1:9">
      <c r="A59" s="931" t="s">
        <v>16</v>
      </c>
      <c r="B59" s="932"/>
      <c r="C59" s="66">
        <v>0</v>
      </c>
    </row>
    <row r="60" spans="1:9">
      <c r="A60" s="937" t="s">
        <v>18</v>
      </c>
      <c r="B60" s="938"/>
      <c r="C60" s="65">
        <f>SUM(C61:C62)</f>
        <v>0</v>
      </c>
    </row>
    <row r="61" spans="1:9">
      <c r="A61" s="931" t="s">
        <v>19</v>
      </c>
      <c r="B61" s="932"/>
      <c r="C61" s="66">
        <v>0</v>
      </c>
    </row>
    <row r="62" spans="1:9">
      <c r="A62" s="931" t="s">
        <v>16</v>
      </c>
      <c r="B62" s="932"/>
      <c r="C62" s="66">
        <v>0</v>
      </c>
    </row>
    <row r="63" spans="1:9">
      <c r="A63" s="939" t="s">
        <v>44</v>
      </c>
      <c r="B63" s="940"/>
      <c r="C63" s="65">
        <f>C56+C57-C60</f>
        <v>1800515.11</v>
      </c>
    </row>
    <row r="64" spans="1:9">
      <c r="A64" s="923" t="s">
        <v>20</v>
      </c>
      <c r="B64" s="924"/>
      <c r="C64" s="925"/>
    </row>
    <row r="65" spans="1:3">
      <c r="A65" s="921" t="s">
        <v>43</v>
      </c>
      <c r="B65" s="922"/>
      <c r="C65" s="64">
        <v>1793905.49</v>
      </c>
    </row>
    <row r="66" spans="1:3">
      <c r="A66" s="937" t="s">
        <v>14</v>
      </c>
      <c r="B66" s="938"/>
      <c r="C66" s="65">
        <f>SUM(C67:C68)</f>
        <v>6609.62</v>
      </c>
    </row>
    <row r="67" spans="1:3">
      <c r="A67" s="931" t="s">
        <v>21</v>
      </c>
      <c r="B67" s="932"/>
      <c r="C67" s="66">
        <v>0</v>
      </c>
    </row>
    <row r="68" spans="1:3">
      <c r="A68" s="931" t="s">
        <v>16</v>
      </c>
      <c r="B68" s="932"/>
      <c r="C68" s="67">
        <v>6609.62</v>
      </c>
    </row>
    <row r="69" spans="1:3">
      <c r="A69" s="937" t="s">
        <v>18</v>
      </c>
      <c r="B69" s="938"/>
      <c r="C69" s="65">
        <f>SUM(C70:C71)</f>
        <v>0</v>
      </c>
    </row>
    <row r="70" spans="1:3">
      <c r="A70" s="931" t="s">
        <v>19</v>
      </c>
      <c r="B70" s="932"/>
      <c r="C70" s="66">
        <v>0</v>
      </c>
    </row>
    <row r="71" spans="1:3">
      <c r="A71" s="933" t="s">
        <v>16</v>
      </c>
      <c r="B71" s="934"/>
      <c r="C71" s="68">
        <v>0</v>
      </c>
    </row>
    <row r="72" spans="1:3">
      <c r="A72" s="921" t="s">
        <v>574</v>
      </c>
      <c r="B72" s="922"/>
      <c r="C72" s="69">
        <f>C65+C66-C69</f>
        <v>1800515.11</v>
      </c>
    </row>
    <row r="73" spans="1:3">
      <c r="A73" s="935" t="s">
        <v>22</v>
      </c>
      <c r="B73" s="936"/>
      <c r="C73" s="925"/>
    </row>
    <row r="74" spans="1:3">
      <c r="A74" s="921" t="s">
        <v>575</v>
      </c>
      <c r="B74" s="922"/>
      <c r="C74" s="64"/>
    </row>
    <row r="75" spans="1:3">
      <c r="A75" s="919" t="s">
        <v>23</v>
      </c>
      <c r="B75" s="920"/>
      <c r="C75" s="70">
        <v>0</v>
      </c>
    </row>
    <row r="76" spans="1:3">
      <c r="A76" s="919" t="s">
        <v>24</v>
      </c>
      <c r="B76" s="920"/>
      <c r="C76" s="70">
        <v>0</v>
      </c>
    </row>
    <row r="77" spans="1:3">
      <c r="A77" s="921" t="s">
        <v>44</v>
      </c>
      <c r="B77" s="922"/>
      <c r="C77" s="71">
        <f>C74+C75-C76</f>
        <v>0</v>
      </c>
    </row>
    <row r="78" spans="1:3">
      <c r="A78" s="923" t="s">
        <v>25</v>
      </c>
      <c r="B78" s="924"/>
      <c r="C78" s="925"/>
    </row>
    <row r="79" spans="1:3">
      <c r="A79" s="926" t="s">
        <v>43</v>
      </c>
      <c r="B79" s="922"/>
      <c r="C79" s="64">
        <f>C56-C65-C74</f>
        <v>0</v>
      </c>
    </row>
    <row r="80" spans="1:3" ht="13.5" thickBot="1">
      <c r="A80" s="927" t="s">
        <v>44</v>
      </c>
      <c r="B80" s="928"/>
      <c r="C80" s="72">
        <f>C63-C72-C77</f>
        <v>0</v>
      </c>
    </row>
    <row r="99" spans="1:5" ht="15">
      <c r="A99" s="929" t="s">
        <v>29</v>
      </c>
      <c r="B99" s="930"/>
      <c r="C99" s="930"/>
      <c r="D99" s="930"/>
      <c r="E99" s="930"/>
    </row>
    <row r="100" spans="1:5" ht="13.5" thickBot="1">
      <c r="A100" s="73"/>
      <c r="B100" s="74"/>
      <c r="C100" s="74"/>
      <c r="D100" s="74"/>
      <c r="E100" s="74"/>
    </row>
    <row r="101" spans="1:5" ht="153.75" thickBot="1">
      <c r="A101" s="75" t="s">
        <v>30</v>
      </c>
      <c r="B101" s="76" t="s">
        <v>31</v>
      </c>
      <c r="C101" s="76" t="s">
        <v>32</v>
      </c>
      <c r="D101" s="76" t="s">
        <v>33</v>
      </c>
      <c r="E101" s="77" t="s">
        <v>34</v>
      </c>
    </row>
    <row r="102" spans="1:5" ht="13.5" thickBot="1">
      <c r="A102" s="78" t="s">
        <v>13</v>
      </c>
      <c r="B102" s="79"/>
      <c r="C102" s="79"/>
      <c r="D102" s="79"/>
      <c r="E102" s="80"/>
    </row>
    <row r="103" spans="1:5" ht="25.5">
      <c r="A103" s="451" t="s">
        <v>576</v>
      </c>
      <c r="B103" s="81"/>
      <c r="C103" s="81"/>
      <c r="D103" s="81"/>
      <c r="E103" s="82">
        <f>B103+C103+D103</f>
        <v>0</v>
      </c>
    </row>
    <row r="104" spans="1:5">
      <c r="A104" s="83" t="s">
        <v>23</v>
      </c>
      <c r="B104" s="84">
        <f>SUM(B105:B106)</f>
        <v>0</v>
      </c>
      <c r="C104" s="84">
        <f>SUM(C105:C106)</f>
        <v>0</v>
      </c>
      <c r="D104" s="84">
        <f>SUM(D105:D106)</f>
        <v>0</v>
      </c>
      <c r="E104" s="85">
        <f>SUM(E105:E106)</f>
        <v>0</v>
      </c>
    </row>
    <row r="105" spans="1:5">
      <c r="A105" s="86" t="s">
        <v>35</v>
      </c>
      <c r="B105" s="87">
        <v>0</v>
      </c>
      <c r="C105" s="87">
        <v>0</v>
      </c>
      <c r="D105" s="87">
        <v>0</v>
      </c>
      <c r="E105" s="88">
        <f>B105+C105+D105</f>
        <v>0</v>
      </c>
    </row>
    <row r="106" spans="1:5">
      <c r="A106" s="86" t="s">
        <v>36</v>
      </c>
      <c r="B106" s="87">
        <v>0</v>
      </c>
      <c r="C106" s="87">
        <v>0</v>
      </c>
      <c r="D106" s="87">
        <v>0</v>
      </c>
      <c r="E106" s="88">
        <f>B106+C106+D106</f>
        <v>0</v>
      </c>
    </row>
    <row r="107" spans="1:5">
      <c r="A107" s="83" t="s">
        <v>24</v>
      </c>
      <c r="B107" s="84">
        <f>SUM(B108:B110)</f>
        <v>0</v>
      </c>
      <c r="C107" s="84">
        <f>SUM(C108:C110)</f>
        <v>0</v>
      </c>
      <c r="D107" s="84">
        <f>SUM(D108:D110)</f>
        <v>0</v>
      </c>
      <c r="E107" s="85">
        <f>SUM(E108:E110)</f>
        <v>0</v>
      </c>
    </row>
    <row r="108" spans="1:5">
      <c r="A108" s="86" t="s">
        <v>37</v>
      </c>
      <c r="B108" s="87">
        <v>0</v>
      </c>
      <c r="C108" s="87">
        <v>0</v>
      </c>
      <c r="D108" s="87">
        <v>0</v>
      </c>
      <c r="E108" s="88">
        <f>B108+C108+D108</f>
        <v>0</v>
      </c>
    </row>
    <row r="109" spans="1:5">
      <c r="A109" s="86" t="s">
        <v>38</v>
      </c>
      <c r="B109" s="87">
        <v>0</v>
      </c>
      <c r="C109" s="87">
        <v>0</v>
      </c>
      <c r="D109" s="87">
        <v>0</v>
      </c>
      <c r="E109" s="88">
        <f>B109+C109+D109</f>
        <v>0</v>
      </c>
    </row>
    <row r="110" spans="1:5">
      <c r="A110" s="89" t="s">
        <v>39</v>
      </c>
      <c r="B110" s="87">
        <v>0</v>
      </c>
      <c r="C110" s="87">
        <v>0</v>
      </c>
      <c r="D110" s="87">
        <v>0</v>
      </c>
      <c r="E110" s="88">
        <f>B110+C110+D110</f>
        <v>0</v>
      </c>
    </row>
    <row r="111" spans="1:5" ht="26.25" thickBot="1">
      <c r="A111" s="452" t="s">
        <v>508</v>
      </c>
      <c r="B111" s="90">
        <f>B103+B104-B107</f>
        <v>0</v>
      </c>
      <c r="C111" s="90">
        <f>C103+C104-C107</f>
        <v>0</v>
      </c>
      <c r="D111" s="90">
        <f>D103+D104-D107</f>
        <v>0</v>
      </c>
      <c r="E111" s="91">
        <f>E103+E104-E107</f>
        <v>0</v>
      </c>
    </row>
    <row r="112" spans="1:5" ht="13.5" thickBot="1">
      <c r="A112" s="92" t="s">
        <v>40</v>
      </c>
      <c r="B112" s="93"/>
      <c r="C112" s="93"/>
      <c r="D112" s="93"/>
      <c r="E112" s="94"/>
    </row>
    <row r="113" spans="1:5">
      <c r="A113" s="472" t="s">
        <v>509</v>
      </c>
      <c r="B113" s="81"/>
      <c r="C113" s="81"/>
      <c r="D113" s="81"/>
      <c r="E113" s="82">
        <f>B113+C113+D113</f>
        <v>0</v>
      </c>
    </row>
    <row r="114" spans="1:5">
      <c r="A114" s="83" t="s">
        <v>23</v>
      </c>
      <c r="B114" s="84">
        <v>0</v>
      </c>
      <c r="C114" s="84">
        <v>0</v>
      </c>
      <c r="D114" s="84">
        <v>0</v>
      </c>
      <c r="E114" s="85">
        <f>SUM(B114:D114)</f>
        <v>0</v>
      </c>
    </row>
    <row r="115" spans="1:5">
      <c r="A115" s="83" t="s">
        <v>24</v>
      </c>
      <c r="B115" s="84">
        <v>0</v>
      </c>
      <c r="C115" s="84">
        <v>0</v>
      </c>
      <c r="D115" s="84">
        <v>0</v>
      </c>
      <c r="E115" s="85">
        <f>SUM(B115:D115)</f>
        <v>0</v>
      </c>
    </row>
    <row r="116" spans="1:5" ht="13.5" thickBot="1">
      <c r="A116" s="452" t="s">
        <v>502</v>
      </c>
      <c r="B116" s="90">
        <f>B113+B114-B115</f>
        <v>0</v>
      </c>
      <c r="C116" s="90">
        <f>C113+C114-C115</f>
        <v>0</v>
      </c>
      <c r="D116" s="90">
        <f>D113+D114-D115</f>
        <v>0</v>
      </c>
      <c r="E116" s="91">
        <f>E113+E114-E115</f>
        <v>0</v>
      </c>
    </row>
    <row r="117" spans="1:5" ht="13.5" thickBot="1">
      <c r="A117" s="909" t="s">
        <v>25</v>
      </c>
      <c r="B117" s="910"/>
      <c r="C117" s="910"/>
      <c r="D117" s="910"/>
      <c r="E117" s="911"/>
    </row>
    <row r="118" spans="1:5">
      <c r="A118" s="453" t="s">
        <v>43</v>
      </c>
      <c r="B118" s="454">
        <f>B103-B113</f>
        <v>0</v>
      </c>
      <c r="C118" s="454">
        <f>C103-C113</f>
        <v>0</v>
      </c>
      <c r="D118" s="454">
        <f>D103-D113</f>
        <v>0</v>
      </c>
      <c r="E118" s="454">
        <f>E103-E113</f>
        <v>0</v>
      </c>
    </row>
    <row r="119" spans="1:5" ht="13.5" thickBot="1">
      <c r="A119" s="455" t="s">
        <v>44</v>
      </c>
      <c r="B119" s="456">
        <f>B111-B116</f>
        <v>0</v>
      </c>
      <c r="C119" s="456">
        <f>C111-C116</f>
        <v>0</v>
      </c>
      <c r="D119" s="456">
        <f>D111-D116</f>
        <v>0</v>
      </c>
      <c r="E119" s="456">
        <f>E111-E116</f>
        <v>0</v>
      </c>
    </row>
    <row r="124" spans="1:5" ht="48" customHeight="1">
      <c r="A124" s="900" t="s">
        <v>41</v>
      </c>
      <c r="B124" s="900"/>
      <c r="C124" s="900"/>
      <c r="D124" s="900"/>
    </row>
    <row r="125" spans="1:5" ht="13.5" thickBot="1">
      <c r="A125" s="903"/>
      <c r="B125" s="904"/>
      <c r="C125" s="904"/>
    </row>
    <row r="126" spans="1:5">
      <c r="A126" s="95" t="s">
        <v>42</v>
      </c>
      <c r="B126" s="96" t="s">
        <v>43</v>
      </c>
      <c r="C126" s="96" t="s">
        <v>44</v>
      </c>
      <c r="D126" s="97" t="s">
        <v>45</v>
      </c>
    </row>
    <row r="127" spans="1:5">
      <c r="A127" s="98" t="s">
        <v>46</v>
      </c>
      <c r="B127" s="99"/>
      <c r="C127" s="99"/>
      <c r="D127" s="100" t="s">
        <v>414</v>
      </c>
    </row>
    <row r="128" spans="1:5">
      <c r="A128" s="101" t="s">
        <v>47</v>
      </c>
      <c r="B128" s="102">
        <v>0</v>
      </c>
      <c r="C128" s="102">
        <v>0</v>
      </c>
      <c r="D128" s="103"/>
    </row>
    <row r="129" spans="1:9" ht="13.5" thickBot="1">
      <c r="A129" s="104" t="s">
        <v>48</v>
      </c>
      <c r="B129" s="105">
        <v>0</v>
      </c>
      <c r="C129" s="106">
        <v>0</v>
      </c>
      <c r="D129" s="107" t="s">
        <v>414</v>
      </c>
    </row>
    <row r="139" spans="1:9" ht="15" customHeight="1">
      <c r="A139" s="912" t="s">
        <v>49</v>
      </c>
      <c r="B139" s="913"/>
      <c r="C139" s="913"/>
      <c r="D139" s="795"/>
      <c r="E139" s="795"/>
      <c r="F139" s="795"/>
      <c r="G139" s="795"/>
    </row>
    <row r="140" spans="1:9" ht="13.5" thickBot="1">
      <c r="A140" s="903"/>
      <c r="B140" s="904"/>
      <c r="C140" s="904"/>
    </row>
    <row r="141" spans="1:9" ht="13.5" customHeight="1">
      <c r="A141" s="914"/>
      <c r="B141" s="916" t="s">
        <v>50</v>
      </c>
      <c r="C141" s="917"/>
      <c r="D141" s="917"/>
      <c r="E141" s="917"/>
      <c r="F141" s="918"/>
      <c r="G141" s="916" t="s">
        <v>51</v>
      </c>
      <c r="H141" s="917"/>
      <c r="I141" s="918"/>
    </row>
    <row r="142" spans="1:9" ht="38.25">
      <c r="A142" s="915"/>
      <c r="B142" s="108" t="s">
        <v>52</v>
      </c>
      <c r="C142" s="109" t="s">
        <v>53</v>
      </c>
      <c r="D142" s="109" t="s">
        <v>54</v>
      </c>
      <c r="E142" s="109" t="s">
        <v>55</v>
      </c>
      <c r="F142" s="110" t="s">
        <v>56</v>
      </c>
      <c r="G142" s="111" t="s">
        <v>57</v>
      </c>
      <c r="H142" s="112" t="s">
        <v>58</v>
      </c>
      <c r="I142" s="113" t="s">
        <v>59</v>
      </c>
    </row>
    <row r="143" spans="1:9">
      <c r="A143" s="114" t="s">
        <v>43</v>
      </c>
      <c r="B143" s="115">
        <v>0</v>
      </c>
      <c r="C143" s="116">
        <v>0</v>
      </c>
      <c r="D143" s="116">
        <v>0</v>
      </c>
      <c r="E143" s="117">
        <v>0</v>
      </c>
      <c r="F143" s="118">
        <v>0</v>
      </c>
      <c r="G143" s="119">
        <v>0</v>
      </c>
      <c r="H143" s="116">
        <v>0</v>
      </c>
      <c r="I143" s="120">
        <v>0</v>
      </c>
    </row>
    <row r="144" spans="1:9" ht="38.25">
      <c r="A144" s="121" t="s">
        <v>60</v>
      </c>
      <c r="B144" s="122">
        <v>0</v>
      </c>
      <c r="C144" s="123"/>
      <c r="D144" s="123">
        <v>0</v>
      </c>
      <c r="E144" s="117">
        <v>0</v>
      </c>
      <c r="F144" s="118">
        <v>0</v>
      </c>
      <c r="G144" s="119">
        <v>0</v>
      </c>
      <c r="H144" s="123">
        <v>0</v>
      </c>
      <c r="I144" s="124">
        <v>0</v>
      </c>
    </row>
    <row r="145" spans="1:9" ht="39" thickBot="1">
      <c r="A145" s="125" t="s">
        <v>61</v>
      </c>
      <c r="B145" s="126">
        <v>0</v>
      </c>
      <c r="C145" s="127"/>
      <c r="D145" s="127">
        <v>0</v>
      </c>
      <c r="E145" s="128">
        <v>0</v>
      </c>
      <c r="F145" s="129">
        <v>0</v>
      </c>
      <c r="G145" s="130">
        <v>0</v>
      </c>
      <c r="H145" s="127">
        <v>0</v>
      </c>
      <c r="I145" s="131">
        <v>0</v>
      </c>
    </row>
    <row r="146" spans="1:9" ht="13.5" thickBot="1">
      <c r="A146" s="132" t="s">
        <v>44</v>
      </c>
      <c r="B146" s="133">
        <f t="shared" ref="B146:I146" si="9">B143+B144-B145</f>
        <v>0</v>
      </c>
      <c r="C146" s="134">
        <f t="shared" si="9"/>
        <v>0</v>
      </c>
      <c r="D146" s="134">
        <f t="shared" si="9"/>
        <v>0</v>
      </c>
      <c r="E146" s="135">
        <f t="shared" si="9"/>
        <v>0</v>
      </c>
      <c r="F146" s="136">
        <f t="shared" si="9"/>
        <v>0</v>
      </c>
      <c r="G146" s="137">
        <f t="shared" si="9"/>
        <v>0</v>
      </c>
      <c r="H146" s="135">
        <f t="shared" si="9"/>
        <v>0</v>
      </c>
      <c r="I146" s="136">
        <f t="shared" si="9"/>
        <v>0</v>
      </c>
    </row>
    <row r="149" spans="1:9" ht="15" customHeight="1">
      <c r="A149" s="896" t="s">
        <v>62</v>
      </c>
      <c r="B149" s="897"/>
      <c r="C149" s="897"/>
    </row>
    <row r="150" spans="1:9" ht="13.5" thickBot="1">
      <c r="A150" s="898"/>
      <c r="B150" s="899"/>
      <c r="C150" s="899"/>
    </row>
    <row r="151" spans="1:9">
      <c r="A151" s="138" t="s">
        <v>42</v>
      </c>
      <c r="B151" s="139" t="s">
        <v>43</v>
      </c>
      <c r="C151" s="140" t="s">
        <v>44</v>
      </c>
    </row>
    <row r="152" spans="1:9" ht="26.25" thickBot="1">
      <c r="A152" s="141" t="s">
        <v>63</v>
      </c>
      <c r="B152" s="142">
        <v>8835447.7799999993</v>
      </c>
      <c r="C152" s="143">
        <f>6756761-1756069.88</f>
        <v>5000691.12</v>
      </c>
    </row>
    <row r="156" spans="1:9" ht="50.25" customHeight="1">
      <c r="A156" s="900" t="s">
        <v>64</v>
      </c>
      <c r="B156" s="901"/>
      <c r="C156" s="901"/>
      <c r="D156" s="902"/>
    </row>
    <row r="157" spans="1:9" ht="13.5" thickBot="1">
      <c r="A157" s="903"/>
      <c r="B157" s="904"/>
      <c r="C157" s="904"/>
    </row>
    <row r="158" spans="1:9">
      <c r="A158" s="905" t="s">
        <v>30</v>
      </c>
      <c r="B158" s="906"/>
      <c r="C158" s="96" t="s">
        <v>43</v>
      </c>
      <c r="D158" s="97" t="s">
        <v>44</v>
      </c>
    </row>
    <row r="159" spans="1:9" ht="66" customHeight="1">
      <c r="A159" s="907" t="s">
        <v>65</v>
      </c>
      <c r="B159" s="908"/>
      <c r="C159" s="99">
        <f>SUM(C161:C165)</f>
        <v>0</v>
      </c>
      <c r="D159" s="144">
        <f>SUM(D161:D165)</f>
        <v>0</v>
      </c>
    </row>
    <row r="160" spans="1:9">
      <c r="A160" s="888" t="s">
        <v>47</v>
      </c>
      <c r="B160" s="889"/>
      <c r="C160" s="145">
        <v>0</v>
      </c>
      <c r="D160" s="146">
        <v>0</v>
      </c>
    </row>
    <row r="161" spans="1:4">
      <c r="A161" s="890" t="s">
        <v>5</v>
      </c>
      <c r="B161" s="891"/>
      <c r="C161" s="147">
        <v>0</v>
      </c>
      <c r="D161" s="148">
        <v>0</v>
      </c>
    </row>
    <row r="162" spans="1:4" ht="12.75" customHeight="1">
      <c r="A162" s="892" t="s">
        <v>7</v>
      </c>
      <c r="B162" s="893"/>
      <c r="C162" s="149">
        <v>0</v>
      </c>
      <c r="D162" s="100">
        <v>0</v>
      </c>
    </row>
    <row r="163" spans="1:4" ht="12.75" customHeight="1">
      <c r="A163" s="892" t="s">
        <v>8</v>
      </c>
      <c r="B163" s="893"/>
      <c r="C163" s="149">
        <v>0</v>
      </c>
      <c r="D163" s="100">
        <v>0</v>
      </c>
    </row>
    <row r="164" spans="1:4">
      <c r="A164" s="892" t="s">
        <v>9</v>
      </c>
      <c r="B164" s="893"/>
      <c r="C164" s="149">
        <v>0</v>
      </c>
      <c r="D164" s="100">
        <v>0</v>
      </c>
    </row>
    <row r="165" spans="1:4" ht="13.5" thickBot="1">
      <c r="A165" s="894" t="s">
        <v>10</v>
      </c>
      <c r="B165" s="895"/>
      <c r="C165" s="150">
        <v>0</v>
      </c>
      <c r="D165" s="151">
        <v>0</v>
      </c>
    </row>
    <row r="181" spans="1:9" ht="15" customHeight="1">
      <c r="A181" s="773" t="s">
        <v>66</v>
      </c>
      <c r="B181" s="593"/>
      <c r="C181" s="593"/>
      <c r="D181" s="593"/>
      <c r="E181" s="593"/>
      <c r="F181" s="593"/>
      <c r="G181" s="593"/>
      <c r="H181" s="593"/>
      <c r="I181" s="593"/>
    </row>
    <row r="182" spans="1:9" ht="13.5" thickBot="1">
      <c r="B182" s="152"/>
      <c r="C182" s="152"/>
      <c r="D182" s="152"/>
      <c r="E182" s="152" t="s">
        <v>67</v>
      </c>
      <c r="F182" s="153"/>
      <c r="G182" s="153"/>
      <c r="H182" s="153"/>
      <c r="I182" s="153"/>
    </row>
    <row r="183" spans="1:9" ht="109.15" customHeight="1" thickBot="1">
      <c r="A183" s="839"/>
      <c r="B183" s="882"/>
      <c r="C183" s="154" t="s">
        <v>68</v>
      </c>
      <c r="D183" s="155" t="s">
        <v>69</v>
      </c>
      <c r="E183" s="154" t="s">
        <v>70</v>
      </c>
      <c r="F183" s="156" t="s">
        <v>71</v>
      </c>
      <c r="G183" s="154" t="s">
        <v>72</v>
      </c>
      <c r="H183" s="246" t="s">
        <v>577</v>
      </c>
      <c r="I183" s="457" t="s">
        <v>578</v>
      </c>
    </row>
    <row r="184" spans="1:9" ht="12.75" customHeight="1">
      <c r="A184" s="883" t="s">
        <v>579</v>
      </c>
      <c r="B184" s="884"/>
      <c r="C184" s="157"/>
      <c r="D184" s="158"/>
      <c r="E184" s="159"/>
      <c r="F184" s="158"/>
      <c r="G184" s="159"/>
      <c r="H184" s="159"/>
      <c r="I184" s="160"/>
    </row>
    <row r="185" spans="1:9">
      <c r="A185" s="161"/>
      <c r="B185" s="162" t="s">
        <v>510</v>
      </c>
      <c r="C185" s="163"/>
      <c r="D185" s="164"/>
      <c r="E185" s="165"/>
      <c r="F185" s="164"/>
      <c r="G185" s="165"/>
      <c r="H185" s="165"/>
      <c r="I185" s="166"/>
    </row>
    <row r="186" spans="1:9">
      <c r="A186" s="119" t="s">
        <v>73</v>
      </c>
      <c r="B186" s="167"/>
      <c r="C186" s="168"/>
      <c r="D186" s="169"/>
      <c r="E186" s="170"/>
      <c r="F186" s="169"/>
      <c r="G186" s="170"/>
      <c r="H186" s="170"/>
      <c r="I186" s="118"/>
    </row>
    <row r="187" spans="1:9">
      <c r="A187" s="119" t="s">
        <v>74</v>
      </c>
      <c r="B187" s="167"/>
      <c r="C187" s="168"/>
      <c r="D187" s="169"/>
      <c r="E187" s="170"/>
      <c r="F187" s="169"/>
      <c r="G187" s="170"/>
      <c r="H187" s="170"/>
      <c r="I187" s="118"/>
    </row>
    <row r="188" spans="1:9" ht="13.5" thickBot="1">
      <c r="A188" s="171" t="s">
        <v>75</v>
      </c>
      <c r="B188" s="172"/>
      <c r="C188" s="173"/>
      <c r="D188" s="174"/>
      <c r="E188" s="175"/>
      <c r="F188" s="174"/>
      <c r="G188" s="175"/>
      <c r="H188" s="175"/>
      <c r="I188" s="176"/>
    </row>
    <row r="189" spans="1:9" ht="13.5" thickBot="1">
      <c r="A189" s="177"/>
      <c r="B189" s="499" t="s">
        <v>76</v>
      </c>
      <c r="C189" s="178"/>
      <c r="D189" s="178"/>
      <c r="E189" s="178">
        <f>SUM(E186:E188)</f>
        <v>0</v>
      </c>
      <c r="F189" s="178">
        <f>SUM(F186:F188)</f>
        <v>0</v>
      </c>
      <c r="G189" s="178">
        <f>SUM(G186:G188)</f>
        <v>0</v>
      </c>
      <c r="H189" s="178"/>
      <c r="I189" s="178"/>
    </row>
    <row r="190" spans="1:9" ht="105.6" customHeight="1" thickBot="1">
      <c r="A190" s="839"/>
      <c r="B190" s="840"/>
      <c r="C190" s="154" t="s">
        <v>68</v>
      </c>
      <c r="D190" s="155" t="s">
        <v>69</v>
      </c>
      <c r="E190" s="154" t="s">
        <v>70</v>
      </c>
      <c r="F190" s="156" t="s">
        <v>71</v>
      </c>
      <c r="G190" s="154" t="s">
        <v>72</v>
      </c>
      <c r="H190" s="154" t="s">
        <v>511</v>
      </c>
      <c r="I190" s="154" t="s">
        <v>512</v>
      </c>
    </row>
    <row r="191" spans="1:9" ht="12.75" customHeight="1">
      <c r="A191" s="883" t="s">
        <v>43</v>
      </c>
      <c r="B191" s="885"/>
      <c r="C191" s="179"/>
      <c r="D191" s="180"/>
      <c r="E191" s="181"/>
      <c r="F191" s="180"/>
      <c r="G191" s="181"/>
      <c r="H191" s="181"/>
      <c r="I191" s="182"/>
    </row>
    <row r="192" spans="1:9">
      <c r="A192" s="183"/>
      <c r="B192" s="184" t="s">
        <v>510</v>
      </c>
      <c r="C192" s="163"/>
      <c r="D192" s="164"/>
      <c r="E192" s="165"/>
      <c r="F192" s="164"/>
      <c r="G192" s="165"/>
      <c r="H192" s="165"/>
      <c r="I192" s="166"/>
    </row>
    <row r="193" spans="1:9">
      <c r="A193" s="119" t="s">
        <v>73</v>
      </c>
      <c r="B193" s="167"/>
      <c r="C193" s="168"/>
      <c r="D193" s="169"/>
      <c r="E193" s="170"/>
      <c r="F193" s="169"/>
      <c r="G193" s="170"/>
      <c r="H193" s="170"/>
      <c r="I193" s="118"/>
    </row>
    <row r="194" spans="1:9">
      <c r="A194" s="119" t="s">
        <v>74</v>
      </c>
      <c r="B194" s="167"/>
      <c r="C194" s="168"/>
      <c r="D194" s="169"/>
      <c r="E194" s="170"/>
      <c r="F194" s="169"/>
      <c r="G194" s="170"/>
      <c r="H194" s="170"/>
      <c r="I194" s="118"/>
    </row>
    <row r="195" spans="1:9" ht="13.5" thickBot="1">
      <c r="A195" s="171" t="s">
        <v>75</v>
      </c>
      <c r="B195" s="172"/>
      <c r="C195" s="173"/>
      <c r="D195" s="174"/>
      <c r="E195" s="175"/>
      <c r="F195" s="174"/>
      <c r="G195" s="175"/>
      <c r="H195" s="175"/>
      <c r="I195" s="176"/>
    </row>
    <row r="196" spans="1:9" ht="13.5" thickBot="1">
      <c r="A196" s="177"/>
      <c r="B196" s="499" t="s">
        <v>76</v>
      </c>
      <c r="C196" s="178"/>
      <c r="D196" s="185"/>
      <c r="E196" s="178">
        <f>SUM(E193:E195)</f>
        <v>0</v>
      </c>
      <c r="F196" s="178">
        <f>SUM(F193:F195)</f>
        <v>0</v>
      </c>
      <c r="G196" s="178">
        <f>SUM(G193:G195)</f>
        <v>0</v>
      </c>
      <c r="H196" s="178"/>
      <c r="I196" s="500"/>
    </row>
    <row r="199" spans="1:9">
      <c r="A199" s="886" t="s">
        <v>77</v>
      </c>
      <c r="B199" s="887"/>
      <c r="C199" s="887"/>
      <c r="D199" s="887"/>
      <c r="E199" s="887"/>
      <c r="F199" s="887"/>
      <c r="G199" s="887"/>
      <c r="H199" s="887"/>
      <c r="I199" s="887"/>
    </row>
    <row r="200" spans="1:9" ht="13.5" thickBot="1">
      <c r="A200" s="186"/>
      <c r="B200" s="186"/>
      <c r="C200" s="186"/>
      <c r="D200" s="186"/>
      <c r="E200" s="186"/>
      <c r="F200" s="186"/>
      <c r="G200" s="186"/>
      <c r="H200" s="186"/>
      <c r="I200" s="186"/>
    </row>
    <row r="201" spans="1:9" ht="13.5" customHeight="1" thickBot="1">
      <c r="A201" s="873" t="s">
        <v>78</v>
      </c>
      <c r="B201" s="874"/>
      <c r="C201" s="874"/>
      <c r="D201" s="875"/>
      <c r="E201" s="768" t="s">
        <v>43</v>
      </c>
      <c r="F201" s="550" t="s">
        <v>79</v>
      </c>
      <c r="G201" s="551"/>
      <c r="H201" s="552"/>
      <c r="I201" s="879" t="s">
        <v>44</v>
      </c>
    </row>
    <row r="202" spans="1:9" ht="13.5" thickBot="1">
      <c r="A202" s="876"/>
      <c r="B202" s="877"/>
      <c r="C202" s="877"/>
      <c r="D202" s="878"/>
      <c r="E202" s="769"/>
      <c r="F202" s="187" t="s">
        <v>23</v>
      </c>
      <c r="G202" s="188" t="s">
        <v>80</v>
      </c>
      <c r="H202" s="187" t="s">
        <v>81</v>
      </c>
      <c r="I202" s="880"/>
    </row>
    <row r="203" spans="1:9">
      <c r="A203" s="189">
        <v>1</v>
      </c>
      <c r="B203" s="804" t="s">
        <v>513</v>
      </c>
      <c r="C203" s="881"/>
      <c r="D203" s="805"/>
      <c r="E203" s="483"/>
      <c r="F203" s="190"/>
      <c r="G203" s="190"/>
      <c r="H203" s="190"/>
      <c r="I203" s="191">
        <f>E203+F203-G203-H203</f>
        <v>0</v>
      </c>
    </row>
    <row r="204" spans="1:9" ht="12.75" customHeight="1">
      <c r="A204" s="192"/>
      <c r="B204" s="865" t="s">
        <v>514</v>
      </c>
      <c r="C204" s="866"/>
      <c r="D204" s="867"/>
      <c r="E204" s="193"/>
      <c r="F204" s="194"/>
      <c r="G204" s="194"/>
      <c r="H204" s="194"/>
      <c r="I204" s="195">
        <f>E204+F204-G204-H204</f>
        <v>0</v>
      </c>
    </row>
    <row r="205" spans="1:9">
      <c r="A205" s="196" t="s">
        <v>82</v>
      </c>
      <c r="B205" s="862" t="s">
        <v>515</v>
      </c>
      <c r="C205" s="863"/>
      <c r="D205" s="864"/>
      <c r="E205" s="197">
        <v>37018427.159999996</v>
      </c>
      <c r="F205" s="198">
        <v>10857277.17</v>
      </c>
      <c r="G205" s="198">
        <v>269107.15000000002</v>
      </c>
      <c r="H205" s="198">
        <v>1155</v>
      </c>
      <c r="I205" s="199">
        <f>E205+F205-G205-H205</f>
        <v>47605442.18</v>
      </c>
    </row>
    <row r="206" spans="1:9" ht="12.75" customHeight="1">
      <c r="A206" s="196"/>
      <c r="B206" s="865" t="s">
        <v>516</v>
      </c>
      <c r="C206" s="866"/>
      <c r="D206" s="867"/>
      <c r="E206" s="200"/>
      <c r="F206" s="198"/>
      <c r="G206" s="198"/>
      <c r="H206" s="198"/>
      <c r="I206" s="198">
        <f>E206+F206-G206-H206</f>
        <v>0</v>
      </c>
    </row>
    <row r="207" spans="1:9" ht="13.5" thickBot="1">
      <c r="A207" s="201" t="s">
        <v>83</v>
      </c>
      <c r="B207" s="862" t="s">
        <v>84</v>
      </c>
      <c r="C207" s="863"/>
      <c r="D207" s="864"/>
      <c r="E207" s="197">
        <v>42554830.280000001</v>
      </c>
      <c r="F207" s="198">
        <v>45224306.549999997</v>
      </c>
      <c r="G207" s="198">
        <v>0</v>
      </c>
      <c r="H207" s="198">
        <v>42554830.280000001</v>
      </c>
      <c r="I207" s="194">
        <f>E207+F207-G207-H207</f>
        <v>45224306.549999997</v>
      </c>
    </row>
    <row r="208" spans="1:9" ht="13.5" thickBot="1">
      <c r="A208" s="868" t="s">
        <v>85</v>
      </c>
      <c r="B208" s="869"/>
      <c r="C208" s="869"/>
      <c r="D208" s="870"/>
      <c r="E208" s="492">
        <f>E203+E205+E207</f>
        <v>79573257.439999998</v>
      </c>
      <c r="F208" s="492">
        <f>F203+F205+F207</f>
        <v>56081583.719999999</v>
      </c>
      <c r="G208" s="492">
        <f>G203+G205+G207</f>
        <v>269107.15000000002</v>
      </c>
      <c r="H208" s="492">
        <f>H203+H205+H207</f>
        <v>42555985.280000001</v>
      </c>
      <c r="I208" s="202">
        <f>I203+I205+I207</f>
        <v>92829748.729999989</v>
      </c>
    </row>
    <row r="209" spans="1:9">
      <c r="A209" s="203"/>
      <c r="B209" s="203"/>
      <c r="C209" s="203"/>
      <c r="D209" s="203"/>
      <c r="E209" s="203"/>
      <c r="F209" s="203"/>
      <c r="G209" s="203"/>
      <c r="H209" s="203"/>
      <c r="I209" s="203"/>
    </row>
    <row r="210" spans="1:9">
      <c r="A210" s="203" t="s">
        <v>517</v>
      </c>
      <c r="B210" s="203"/>
      <c r="C210" s="203"/>
      <c r="D210" s="203"/>
      <c r="E210" s="203"/>
      <c r="F210" s="203"/>
      <c r="G210" s="203"/>
      <c r="H210" s="203"/>
      <c r="I210" s="203"/>
    </row>
    <row r="211" spans="1:9">
      <c r="A211" s="203" t="s">
        <v>518</v>
      </c>
      <c r="B211" s="203"/>
      <c r="C211" s="203"/>
      <c r="D211" s="203"/>
      <c r="E211" s="203"/>
      <c r="F211" s="203"/>
      <c r="G211" s="203"/>
      <c r="H211" s="203"/>
      <c r="I211" s="203"/>
    </row>
    <row r="216" spans="1:9" ht="15">
      <c r="A216" s="871" t="s">
        <v>86</v>
      </c>
      <c r="B216" s="871"/>
      <c r="C216" s="871"/>
      <c r="D216" s="871"/>
      <c r="E216" s="871"/>
      <c r="F216" s="871"/>
      <c r="G216" s="871"/>
    </row>
    <row r="217" spans="1:9" ht="13.5" thickBot="1">
      <c r="A217" s="204"/>
      <c r="B217" s="205"/>
      <c r="C217" s="206"/>
      <c r="D217" s="206"/>
      <c r="E217" s="206"/>
      <c r="F217" s="206"/>
      <c r="G217" s="206"/>
    </row>
    <row r="218" spans="1:9" ht="13.5" thickBot="1">
      <c r="A218" s="586" t="s">
        <v>87</v>
      </c>
      <c r="B218" s="872"/>
      <c r="C218" s="486" t="s">
        <v>88</v>
      </c>
      <c r="D218" s="207" t="s">
        <v>89</v>
      </c>
      <c r="E218" s="208" t="s">
        <v>519</v>
      </c>
      <c r="F218" s="207" t="s">
        <v>520</v>
      </c>
      <c r="G218" s="474" t="s">
        <v>90</v>
      </c>
    </row>
    <row r="219" spans="1:9" ht="26.25" customHeight="1">
      <c r="A219" s="859" t="s">
        <v>91</v>
      </c>
      <c r="B219" s="860"/>
      <c r="C219" s="209">
        <v>0</v>
      </c>
      <c r="D219" s="209">
        <v>0</v>
      </c>
      <c r="E219" s="209">
        <v>0</v>
      </c>
      <c r="F219" s="209">
        <v>0</v>
      </c>
      <c r="G219" s="210">
        <f t="shared" ref="G219:G227" si="10">C219+D219-E219-F219</f>
        <v>0</v>
      </c>
    </row>
    <row r="220" spans="1:9" ht="25.5" customHeight="1">
      <c r="A220" s="861" t="s">
        <v>92</v>
      </c>
      <c r="B220" s="856"/>
      <c r="C220" s="211">
        <v>0</v>
      </c>
      <c r="D220" s="211">
        <v>0</v>
      </c>
      <c r="E220" s="211">
        <v>0</v>
      </c>
      <c r="F220" s="211">
        <v>0</v>
      </c>
      <c r="G220" s="212">
        <f t="shared" si="10"/>
        <v>0</v>
      </c>
    </row>
    <row r="221" spans="1:9" ht="12.75" customHeight="1">
      <c r="A221" s="861" t="s">
        <v>93</v>
      </c>
      <c r="B221" s="856"/>
      <c r="C221" s="211">
        <v>0</v>
      </c>
      <c r="D221" s="211">
        <v>0</v>
      </c>
      <c r="E221" s="211">
        <v>0</v>
      </c>
      <c r="F221" s="211">
        <v>0</v>
      </c>
      <c r="G221" s="212">
        <f t="shared" si="10"/>
        <v>0</v>
      </c>
    </row>
    <row r="222" spans="1:9" ht="12.75" customHeight="1">
      <c r="A222" s="861" t="s">
        <v>94</v>
      </c>
      <c r="B222" s="856"/>
      <c r="C222" s="211">
        <v>180000</v>
      </c>
      <c r="D222" s="211">
        <v>0</v>
      </c>
      <c r="E222" s="211">
        <v>0</v>
      </c>
      <c r="F222" s="211">
        <v>0</v>
      </c>
      <c r="G222" s="212">
        <f t="shared" si="10"/>
        <v>180000</v>
      </c>
    </row>
    <row r="223" spans="1:9" ht="38.25" customHeight="1">
      <c r="A223" s="861" t="s">
        <v>521</v>
      </c>
      <c r="B223" s="856"/>
      <c r="C223" s="211">
        <v>0</v>
      </c>
      <c r="D223" s="211">
        <v>0</v>
      </c>
      <c r="E223" s="211">
        <v>0</v>
      </c>
      <c r="F223" s="211">
        <v>0</v>
      </c>
      <c r="G223" s="212">
        <f t="shared" si="10"/>
        <v>0</v>
      </c>
    </row>
    <row r="224" spans="1:9" ht="32.25" customHeight="1">
      <c r="A224" s="679" t="s">
        <v>95</v>
      </c>
      <c r="B224" s="856"/>
      <c r="C224" s="211">
        <v>0</v>
      </c>
      <c r="D224" s="211">
        <v>0</v>
      </c>
      <c r="E224" s="211">
        <v>0</v>
      </c>
      <c r="F224" s="211">
        <v>0</v>
      </c>
      <c r="G224" s="212">
        <f t="shared" si="10"/>
        <v>0</v>
      </c>
    </row>
    <row r="225" spans="1:7" ht="12.75" customHeight="1">
      <c r="A225" s="679" t="s">
        <v>96</v>
      </c>
      <c r="B225" s="856"/>
      <c r="C225" s="211">
        <v>0</v>
      </c>
      <c r="D225" s="211">
        <v>0</v>
      </c>
      <c r="E225" s="211">
        <v>0</v>
      </c>
      <c r="F225" s="211">
        <v>0</v>
      </c>
      <c r="G225" s="212">
        <f t="shared" si="10"/>
        <v>0</v>
      </c>
    </row>
    <row r="226" spans="1:7" ht="24.75" customHeight="1" thickBot="1">
      <c r="A226" s="679" t="s">
        <v>522</v>
      </c>
      <c r="B226" s="856"/>
      <c r="C226" s="211">
        <v>0</v>
      </c>
      <c r="D226" s="211">
        <v>0</v>
      </c>
      <c r="E226" s="211">
        <v>0</v>
      </c>
      <c r="F226" s="211">
        <v>0</v>
      </c>
      <c r="G226" s="212">
        <f t="shared" si="10"/>
        <v>0</v>
      </c>
    </row>
    <row r="227" spans="1:7" ht="27.75" customHeight="1" thickBot="1">
      <c r="A227" s="556" t="s">
        <v>580</v>
      </c>
      <c r="B227" s="821"/>
      <c r="C227" s="213">
        <v>1067.07</v>
      </c>
      <c r="D227" s="213">
        <v>0</v>
      </c>
      <c r="E227" s="213">
        <v>0</v>
      </c>
      <c r="F227" s="213">
        <v>0</v>
      </c>
      <c r="G227" s="214">
        <f t="shared" si="10"/>
        <v>1067.07</v>
      </c>
    </row>
    <row r="228" spans="1:7">
      <c r="A228" s="857" t="s">
        <v>412</v>
      </c>
      <c r="B228" s="858"/>
      <c r="C228" s="215">
        <f>SUM(C229:C248)</f>
        <v>5608679.4000000004</v>
      </c>
      <c r="D228" s="215">
        <f>SUM(D229:D248)</f>
        <v>129816.7</v>
      </c>
      <c r="E228" s="215">
        <f>SUM(E229:E248)</f>
        <v>1227891.03</v>
      </c>
      <c r="F228" s="215">
        <f>SUM(F229:F248)</f>
        <v>534887.77</v>
      </c>
      <c r="G228" s="216">
        <f>SUM(G229:G248)</f>
        <v>3975717.3000000003</v>
      </c>
    </row>
    <row r="229" spans="1:7">
      <c r="A229" s="749" t="s">
        <v>523</v>
      </c>
      <c r="B229" s="812"/>
      <c r="C229" s="217">
        <v>722010</v>
      </c>
      <c r="D229" s="217">
        <v>0</v>
      </c>
      <c r="E229" s="218">
        <v>0</v>
      </c>
      <c r="F229" s="218">
        <v>29076.5</v>
      </c>
      <c r="G229" s="219">
        <f t="shared" ref="G229:G248" si="11">C229+D229-E229-F229</f>
        <v>692933.5</v>
      </c>
    </row>
    <row r="230" spans="1:7">
      <c r="A230" s="749" t="s">
        <v>524</v>
      </c>
      <c r="B230" s="812"/>
      <c r="C230" s="217">
        <v>0</v>
      </c>
      <c r="D230" s="217">
        <v>0</v>
      </c>
      <c r="E230" s="218">
        <v>0</v>
      </c>
      <c r="F230" s="218">
        <v>0</v>
      </c>
      <c r="G230" s="219">
        <f t="shared" si="11"/>
        <v>0</v>
      </c>
    </row>
    <row r="231" spans="1:7" ht="13.5" customHeight="1">
      <c r="A231" s="749" t="s">
        <v>525</v>
      </c>
      <c r="B231" s="812"/>
      <c r="C231" s="217">
        <v>0</v>
      </c>
      <c r="D231" s="217">
        <v>0</v>
      </c>
      <c r="E231" s="218">
        <v>0</v>
      </c>
      <c r="F231" s="218">
        <v>0</v>
      </c>
      <c r="G231" s="219">
        <f t="shared" si="11"/>
        <v>0</v>
      </c>
    </row>
    <row r="232" spans="1:7" ht="43.5" customHeight="1">
      <c r="A232" s="824" t="s">
        <v>526</v>
      </c>
      <c r="B232" s="812"/>
      <c r="C232" s="217">
        <v>0</v>
      </c>
      <c r="D232" s="217">
        <v>0</v>
      </c>
      <c r="E232" s="218">
        <v>0</v>
      </c>
      <c r="F232" s="218">
        <v>0</v>
      </c>
      <c r="G232" s="219">
        <f t="shared" si="11"/>
        <v>0</v>
      </c>
    </row>
    <row r="233" spans="1:7" ht="12.75" customHeight="1">
      <c r="A233" s="655" t="s">
        <v>527</v>
      </c>
      <c r="B233" s="812"/>
      <c r="C233" s="217">
        <v>0</v>
      </c>
      <c r="D233" s="217">
        <v>0</v>
      </c>
      <c r="E233" s="218">
        <v>0</v>
      </c>
      <c r="F233" s="218">
        <v>0</v>
      </c>
      <c r="G233" s="219">
        <f t="shared" si="11"/>
        <v>0</v>
      </c>
    </row>
    <row r="234" spans="1:7" ht="12.75" customHeight="1">
      <c r="A234" s="655" t="s">
        <v>528</v>
      </c>
      <c r="B234" s="812"/>
      <c r="C234" s="217">
        <v>0</v>
      </c>
      <c r="D234" s="217">
        <v>0</v>
      </c>
      <c r="E234" s="218">
        <v>0</v>
      </c>
      <c r="F234" s="218">
        <v>0</v>
      </c>
      <c r="G234" s="219">
        <f t="shared" si="11"/>
        <v>0</v>
      </c>
    </row>
    <row r="235" spans="1:7" ht="12.75" customHeight="1">
      <c r="A235" s="655" t="s">
        <v>529</v>
      </c>
      <c r="B235" s="812"/>
      <c r="C235" s="217">
        <v>0</v>
      </c>
      <c r="D235" s="217">
        <v>0</v>
      </c>
      <c r="E235" s="218">
        <v>0</v>
      </c>
      <c r="F235" s="218">
        <v>0</v>
      </c>
      <c r="G235" s="219">
        <f t="shared" si="11"/>
        <v>0</v>
      </c>
    </row>
    <row r="236" spans="1:7" ht="27" customHeight="1">
      <c r="A236" s="655" t="s">
        <v>530</v>
      </c>
      <c r="B236" s="812"/>
      <c r="C236" s="217">
        <v>0</v>
      </c>
      <c r="D236" s="217">
        <v>0</v>
      </c>
      <c r="E236" s="218">
        <v>0</v>
      </c>
      <c r="F236" s="218">
        <v>0</v>
      </c>
      <c r="G236" s="219">
        <f t="shared" si="11"/>
        <v>0</v>
      </c>
    </row>
    <row r="237" spans="1:7">
      <c r="A237" s="655" t="s">
        <v>531</v>
      </c>
      <c r="B237" s="812"/>
      <c r="C237" s="217">
        <v>0</v>
      </c>
      <c r="D237" s="217">
        <v>0</v>
      </c>
      <c r="E237" s="218">
        <v>0</v>
      </c>
      <c r="F237" s="218">
        <v>0</v>
      </c>
      <c r="G237" s="219">
        <f t="shared" si="11"/>
        <v>0</v>
      </c>
    </row>
    <row r="238" spans="1:7" ht="12.75" customHeight="1">
      <c r="A238" s="655" t="s">
        <v>532</v>
      </c>
      <c r="B238" s="812"/>
      <c r="C238" s="217">
        <v>0</v>
      </c>
      <c r="D238" s="217">
        <v>0</v>
      </c>
      <c r="E238" s="218">
        <v>0</v>
      </c>
      <c r="F238" s="218">
        <v>0</v>
      </c>
      <c r="G238" s="219">
        <f t="shared" si="11"/>
        <v>0</v>
      </c>
    </row>
    <row r="239" spans="1:7" ht="12.75" customHeight="1">
      <c r="A239" s="655" t="s">
        <v>533</v>
      </c>
      <c r="B239" s="812"/>
      <c r="C239" s="217">
        <v>0</v>
      </c>
      <c r="D239" s="217">
        <v>0</v>
      </c>
      <c r="E239" s="218">
        <v>0</v>
      </c>
      <c r="F239" s="218">
        <v>0</v>
      </c>
      <c r="G239" s="219">
        <f t="shared" si="11"/>
        <v>0</v>
      </c>
    </row>
    <row r="240" spans="1:7">
      <c r="A240" s="655" t="s">
        <v>534</v>
      </c>
      <c r="B240" s="812"/>
      <c r="C240" s="217">
        <v>0</v>
      </c>
      <c r="D240" s="217">
        <v>0</v>
      </c>
      <c r="E240" s="218">
        <v>0</v>
      </c>
      <c r="F240" s="218">
        <v>0</v>
      </c>
      <c r="G240" s="219">
        <f t="shared" si="11"/>
        <v>0</v>
      </c>
    </row>
    <row r="241" spans="1:7">
      <c r="A241" s="655" t="s">
        <v>535</v>
      </c>
      <c r="B241" s="812"/>
      <c r="C241" s="217">
        <v>0</v>
      </c>
      <c r="D241" s="217">
        <v>0</v>
      </c>
      <c r="E241" s="218">
        <v>0</v>
      </c>
      <c r="F241" s="218">
        <v>0</v>
      </c>
      <c r="G241" s="219">
        <f t="shared" si="11"/>
        <v>0</v>
      </c>
    </row>
    <row r="242" spans="1:7">
      <c r="A242" s="811" t="s">
        <v>536</v>
      </c>
      <c r="B242" s="812"/>
      <c r="C242" s="217">
        <v>0</v>
      </c>
      <c r="D242" s="217">
        <v>0</v>
      </c>
      <c r="E242" s="218">
        <v>0</v>
      </c>
      <c r="F242" s="218">
        <v>0</v>
      </c>
      <c r="G242" s="219">
        <f t="shared" si="11"/>
        <v>0</v>
      </c>
    </row>
    <row r="243" spans="1:7">
      <c r="A243" s="811" t="s">
        <v>537</v>
      </c>
      <c r="B243" s="812"/>
      <c r="C243" s="217">
        <v>0</v>
      </c>
      <c r="D243" s="217">
        <v>0</v>
      </c>
      <c r="E243" s="218">
        <v>0</v>
      </c>
      <c r="F243" s="218">
        <v>0</v>
      </c>
      <c r="G243" s="219">
        <f t="shared" si="11"/>
        <v>0</v>
      </c>
    </row>
    <row r="244" spans="1:7" ht="27.75" customHeight="1">
      <c r="A244" s="819" t="s">
        <v>538</v>
      </c>
      <c r="B244" s="812"/>
      <c r="C244" s="217">
        <v>0</v>
      </c>
      <c r="D244" s="217">
        <v>0</v>
      </c>
      <c r="E244" s="218">
        <v>0</v>
      </c>
      <c r="F244" s="218">
        <v>0</v>
      </c>
      <c r="G244" s="219">
        <f t="shared" si="11"/>
        <v>0</v>
      </c>
    </row>
    <row r="245" spans="1:7" ht="26.25" customHeight="1">
      <c r="A245" s="819" t="s">
        <v>539</v>
      </c>
      <c r="B245" s="812"/>
      <c r="C245" s="217">
        <v>0</v>
      </c>
      <c r="D245" s="217">
        <v>0</v>
      </c>
      <c r="E245" s="218">
        <v>0</v>
      </c>
      <c r="F245" s="218">
        <v>0</v>
      </c>
      <c r="G245" s="219">
        <f t="shared" si="11"/>
        <v>0</v>
      </c>
    </row>
    <row r="246" spans="1:7">
      <c r="A246" s="811" t="s">
        <v>540</v>
      </c>
      <c r="B246" s="812"/>
      <c r="C246" s="217">
        <v>0</v>
      </c>
      <c r="D246" s="217">
        <v>0</v>
      </c>
      <c r="E246" s="218">
        <v>0</v>
      </c>
      <c r="F246" s="218">
        <v>0</v>
      </c>
      <c r="G246" s="219">
        <f t="shared" si="11"/>
        <v>0</v>
      </c>
    </row>
    <row r="247" spans="1:7">
      <c r="A247" s="811" t="s">
        <v>541</v>
      </c>
      <c r="B247" s="812"/>
      <c r="C247" s="217">
        <v>0</v>
      </c>
      <c r="D247" s="217">
        <v>0</v>
      </c>
      <c r="E247" s="218">
        <v>0</v>
      </c>
      <c r="F247" s="218">
        <v>0</v>
      </c>
      <c r="G247" s="219">
        <f t="shared" si="11"/>
        <v>0</v>
      </c>
    </row>
    <row r="248" spans="1:7" ht="13.5" thickBot="1">
      <c r="A248" s="813" t="s">
        <v>97</v>
      </c>
      <c r="B248" s="814"/>
      <c r="C248" s="220">
        <v>4886669.4000000004</v>
      </c>
      <c r="D248" s="220">
        <v>129816.7</v>
      </c>
      <c r="E248" s="221">
        <v>1227891.03</v>
      </c>
      <c r="F248" s="221">
        <v>505811.27</v>
      </c>
      <c r="G248" s="222">
        <f t="shared" si="11"/>
        <v>3282783.8000000003</v>
      </c>
    </row>
    <row r="249" spans="1:7" ht="13.5" thickBot="1">
      <c r="A249" s="808" t="s">
        <v>98</v>
      </c>
      <c r="B249" s="854"/>
      <c r="C249" s="223">
        <f>SUM(C219:C229)</f>
        <v>6511756.4700000007</v>
      </c>
      <c r="D249" s="223">
        <f>SUM(D219:D228)</f>
        <v>129816.7</v>
      </c>
      <c r="E249" s="223">
        <f>SUM(E219:E228)</f>
        <v>1227891.03</v>
      </c>
      <c r="F249" s="223">
        <f>SUM(F219:F228)</f>
        <v>534887.77</v>
      </c>
      <c r="G249" s="224">
        <f>SUM(G219:G228)</f>
        <v>4156784.37</v>
      </c>
    </row>
    <row r="250" spans="1:7">
      <c r="A250" s="203"/>
      <c r="B250" s="203"/>
      <c r="C250" s="203"/>
      <c r="D250" s="203"/>
      <c r="E250" s="203"/>
      <c r="F250" s="203"/>
      <c r="G250" s="203"/>
    </row>
    <row r="251" spans="1:7">
      <c r="A251" s="225"/>
      <c r="B251" s="225"/>
      <c r="C251" s="225"/>
      <c r="D251" s="225"/>
      <c r="E251" s="225"/>
      <c r="F251" s="225"/>
      <c r="G251" s="225"/>
    </row>
    <row r="252" spans="1:7">
      <c r="A252" s="225"/>
      <c r="B252" s="225"/>
      <c r="C252" s="225"/>
      <c r="D252" s="225"/>
      <c r="E252" s="225"/>
      <c r="F252" s="225"/>
      <c r="G252" s="225"/>
    </row>
    <row r="253" spans="1:7">
      <c r="A253" s="225"/>
      <c r="B253" s="225"/>
      <c r="C253" s="225"/>
      <c r="D253" s="225"/>
      <c r="E253" s="225"/>
      <c r="F253" s="225"/>
      <c r="G253" s="225"/>
    </row>
    <row r="254" spans="1:7">
      <c r="A254" s="225"/>
      <c r="B254" s="225"/>
      <c r="C254" s="225"/>
      <c r="D254" s="225"/>
      <c r="E254" s="225"/>
      <c r="F254" s="225"/>
      <c r="G254" s="225"/>
    </row>
    <row r="255" spans="1:7">
      <c r="A255" s="225"/>
      <c r="B255" s="225"/>
      <c r="C255" s="225"/>
      <c r="D255" s="225"/>
      <c r="E255" s="225"/>
      <c r="F255" s="225"/>
      <c r="G255" s="225"/>
    </row>
    <row r="256" spans="1:7" ht="15" customHeight="1">
      <c r="A256" s="773" t="s">
        <v>99</v>
      </c>
      <c r="B256" s="773"/>
      <c r="C256" s="773"/>
      <c r="D256" s="855"/>
      <c r="E256" s="593"/>
    </row>
    <row r="257" spans="1:4" ht="13.5" thickBot="1">
      <c r="A257" s="226"/>
      <c r="B257" s="226"/>
      <c r="C257" s="226"/>
    </row>
    <row r="258" spans="1:4" ht="13.5" thickBot="1">
      <c r="A258" s="808" t="s">
        <v>30</v>
      </c>
      <c r="B258" s="853"/>
      <c r="C258" s="485" t="s">
        <v>43</v>
      </c>
      <c r="D258" s="227" t="s">
        <v>44</v>
      </c>
    </row>
    <row r="259" spans="1:4" ht="13.5" thickBot="1">
      <c r="A259" s="808" t="s">
        <v>100</v>
      </c>
      <c r="B259" s="853"/>
      <c r="C259" s="228">
        <f>SUM(C260:C262)</f>
        <v>0</v>
      </c>
      <c r="D259" s="228">
        <f>SUM(D260:D262)</f>
        <v>0</v>
      </c>
    </row>
    <row r="260" spans="1:4" ht="12.75" customHeight="1">
      <c r="A260" s="847" t="s">
        <v>101</v>
      </c>
      <c r="B260" s="848"/>
      <c r="C260" s="229">
        <v>0</v>
      </c>
      <c r="D260" s="230">
        <v>0</v>
      </c>
    </row>
    <row r="261" spans="1:4">
      <c r="A261" s="849" t="s">
        <v>102</v>
      </c>
      <c r="B261" s="850"/>
      <c r="C261" s="231">
        <v>0</v>
      </c>
      <c r="D261" s="232">
        <v>0</v>
      </c>
    </row>
    <row r="262" spans="1:4" ht="13.5" thickBot="1">
      <c r="A262" s="851" t="s">
        <v>103</v>
      </c>
      <c r="B262" s="852"/>
      <c r="C262" s="231">
        <v>0</v>
      </c>
      <c r="D262" s="232">
        <v>0</v>
      </c>
    </row>
    <row r="263" spans="1:4" ht="26.25" customHeight="1" thickBot="1">
      <c r="A263" s="808" t="s">
        <v>104</v>
      </c>
      <c r="B263" s="853"/>
      <c r="C263" s="233">
        <f>SUM(C264:C266)</f>
        <v>0</v>
      </c>
      <c r="D263" s="228">
        <f>SUM(D264:D266)</f>
        <v>0</v>
      </c>
    </row>
    <row r="264" spans="1:4" ht="12.75" customHeight="1">
      <c r="A264" s="847" t="s">
        <v>101</v>
      </c>
      <c r="B264" s="848"/>
      <c r="C264" s="229">
        <v>0</v>
      </c>
      <c r="D264" s="230">
        <v>0</v>
      </c>
    </row>
    <row r="265" spans="1:4">
      <c r="A265" s="849" t="s">
        <v>102</v>
      </c>
      <c r="B265" s="850"/>
      <c r="C265" s="231">
        <v>0</v>
      </c>
      <c r="D265" s="232">
        <v>0</v>
      </c>
    </row>
    <row r="266" spans="1:4" ht="13.5" thickBot="1">
      <c r="A266" s="851" t="s">
        <v>103</v>
      </c>
      <c r="B266" s="852"/>
      <c r="C266" s="231">
        <v>0</v>
      </c>
      <c r="D266" s="232">
        <v>0</v>
      </c>
    </row>
    <row r="267" spans="1:4" ht="26.25" customHeight="1" thickBot="1">
      <c r="A267" s="808" t="s">
        <v>105</v>
      </c>
      <c r="B267" s="853"/>
      <c r="C267" s="234">
        <f>SUM(C268:C270)</f>
        <v>0</v>
      </c>
      <c r="D267" s="235">
        <f>SUM(D268:D270)</f>
        <v>0</v>
      </c>
    </row>
    <row r="268" spans="1:4" ht="12.75" customHeight="1">
      <c r="A268" s="847" t="s">
        <v>101</v>
      </c>
      <c r="B268" s="848"/>
      <c r="C268" s="229">
        <v>0</v>
      </c>
      <c r="D268" s="230">
        <v>0</v>
      </c>
    </row>
    <row r="269" spans="1:4">
      <c r="A269" s="849" t="s">
        <v>102</v>
      </c>
      <c r="B269" s="850"/>
      <c r="C269" s="231">
        <v>0</v>
      </c>
      <c r="D269" s="232">
        <v>0</v>
      </c>
    </row>
    <row r="270" spans="1:4" ht="13.5" thickBot="1">
      <c r="A270" s="851" t="s">
        <v>103</v>
      </c>
      <c r="B270" s="852"/>
      <c r="C270" s="231">
        <v>0</v>
      </c>
      <c r="D270" s="232">
        <v>0</v>
      </c>
    </row>
    <row r="271" spans="1:4" ht="13.5" thickBot="1">
      <c r="A271" s="808" t="s">
        <v>106</v>
      </c>
      <c r="B271" s="853"/>
      <c r="C271" s="236">
        <f>C263+C267+C259</f>
        <v>0</v>
      </c>
      <c r="D271" s="236">
        <f>D263+D267+D259</f>
        <v>0</v>
      </c>
    </row>
    <row r="274" spans="1:4" ht="60.75" customHeight="1">
      <c r="A274" s="773" t="s">
        <v>107</v>
      </c>
      <c r="B274" s="773"/>
      <c r="C274" s="773"/>
      <c r="D274" s="593"/>
    </row>
    <row r="275" spans="1:4" ht="13.5" thickBot="1">
      <c r="A275" s="153"/>
      <c r="B275" s="153"/>
      <c r="C275" s="153"/>
    </row>
    <row r="276" spans="1:4" ht="13.5" thickBot="1">
      <c r="A276" s="617" t="s">
        <v>108</v>
      </c>
      <c r="B276" s="618"/>
      <c r="C276" s="156" t="s">
        <v>88</v>
      </c>
      <c r="D276" s="237" t="s">
        <v>90</v>
      </c>
    </row>
    <row r="277" spans="1:4" ht="25.5" customHeight="1">
      <c r="A277" s="843" t="s">
        <v>109</v>
      </c>
      <c r="B277" s="844"/>
      <c r="C277" s="238">
        <v>0</v>
      </c>
      <c r="D277" s="239">
        <v>0</v>
      </c>
    </row>
    <row r="278" spans="1:4" ht="26.25" customHeight="1" thickBot="1">
      <c r="A278" s="845" t="s">
        <v>110</v>
      </c>
      <c r="B278" s="622"/>
      <c r="C278" s="240">
        <v>0</v>
      </c>
      <c r="D278" s="241">
        <v>0</v>
      </c>
    </row>
    <row r="279" spans="1:4" ht="13.5" thickBot="1">
      <c r="A279" s="728" t="s">
        <v>98</v>
      </c>
      <c r="B279" s="730"/>
      <c r="C279" s="242">
        <f>SUM(C277:C278)</f>
        <v>0</v>
      </c>
      <c r="D279" s="243">
        <f>SUM(D277:D278)</f>
        <v>0</v>
      </c>
    </row>
    <row r="300" spans="1:5" ht="15" customHeight="1">
      <c r="A300" s="846" t="s">
        <v>111</v>
      </c>
      <c r="B300" s="846"/>
      <c r="C300" s="846"/>
      <c r="D300" s="846"/>
      <c r="E300" s="846"/>
    </row>
    <row r="301" spans="1:5" ht="13.5" thickBot="1">
      <c r="A301" s="244"/>
      <c r="B301" s="244"/>
      <c r="C301" s="244"/>
      <c r="D301" s="244"/>
      <c r="E301" s="244"/>
    </row>
    <row r="302" spans="1:5" ht="26.25" thickBot="1">
      <c r="A302" s="154" t="s">
        <v>112</v>
      </c>
      <c r="B302" s="742" t="s">
        <v>113</v>
      </c>
      <c r="C302" s="815"/>
      <c r="D302" s="742" t="s">
        <v>114</v>
      </c>
      <c r="E302" s="815"/>
    </row>
    <row r="303" spans="1:5" ht="13.5" thickBot="1">
      <c r="A303" s="245"/>
      <c r="B303" s="246" t="s">
        <v>115</v>
      </c>
      <c r="C303" s="247" t="s">
        <v>116</v>
      </c>
      <c r="D303" s="248" t="s">
        <v>117</v>
      </c>
      <c r="E303" s="247" t="s">
        <v>118</v>
      </c>
    </row>
    <row r="304" spans="1:5" ht="13.5" thickBot="1">
      <c r="A304" s="249" t="s">
        <v>119</v>
      </c>
      <c r="B304" s="742"/>
      <c r="C304" s="837"/>
      <c r="D304" s="837"/>
      <c r="E304" s="838"/>
    </row>
    <row r="305" spans="1:5">
      <c r="A305" s="250" t="s">
        <v>120</v>
      </c>
      <c r="B305" s="251">
        <v>0</v>
      </c>
      <c r="C305" s="251">
        <v>0</v>
      </c>
      <c r="D305" s="252">
        <v>0</v>
      </c>
      <c r="E305" s="251">
        <v>0</v>
      </c>
    </row>
    <row r="306" spans="1:5" ht="25.5">
      <c r="A306" s="250" t="s">
        <v>121</v>
      </c>
      <c r="B306" s="251">
        <v>0</v>
      </c>
      <c r="C306" s="251">
        <v>0</v>
      </c>
      <c r="D306" s="252">
        <v>0</v>
      </c>
      <c r="E306" s="251">
        <v>0</v>
      </c>
    </row>
    <row r="307" spans="1:5">
      <c r="A307" s="250" t="s">
        <v>122</v>
      </c>
      <c r="B307" s="251">
        <v>0</v>
      </c>
      <c r="C307" s="251">
        <v>0</v>
      </c>
      <c r="D307" s="252">
        <v>0</v>
      </c>
      <c r="E307" s="251">
        <v>0</v>
      </c>
    </row>
    <row r="308" spans="1:5">
      <c r="A308" s="250" t="s">
        <v>123</v>
      </c>
      <c r="B308" s="253">
        <f>SUM(B309:B310)</f>
        <v>0</v>
      </c>
      <c r="C308" s="253">
        <f>SUM(C309:C310)</f>
        <v>0</v>
      </c>
      <c r="D308" s="253">
        <f>SUM(D309:D310)</f>
        <v>0</v>
      </c>
      <c r="E308" s="253">
        <f>SUM(E309:E310)</f>
        <v>0</v>
      </c>
    </row>
    <row r="309" spans="1:5">
      <c r="A309" s="480" t="s">
        <v>75</v>
      </c>
      <c r="B309" s="253">
        <v>0</v>
      </c>
      <c r="C309" s="253">
        <v>0</v>
      </c>
      <c r="D309" s="254">
        <v>0</v>
      </c>
      <c r="E309" s="253">
        <v>0</v>
      </c>
    </row>
    <row r="310" spans="1:5" ht="13.5" thickBot="1">
      <c r="A310" s="255" t="s">
        <v>75</v>
      </c>
      <c r="B310" s="256">
        <v>0</v>
      </c>
      <c r="C310" s="256">
        <v>0</v>
      </c>
      <c r="D310" s="244">
        <v>0</v>
      </c>
      <c r="E310" s="256">
        <v>0</v>
      </c>
    </row>
    <row r="311" spans="1:5" ht="13.5" thickBot="1">
      <c r="A311" s="257" t="s">
        <v>98</v>
      </c>
      <c r="B311" s="178">
        <f>SUM(B305:B310)</f>
        <v>0</v>
      </c>
      <c r="C311" s="178">
        <f>SUM(C305:C310)</f>
        <v>0</v>
      </c>
      <c r="D311" s="178">
        <f>SUM(D305:D310)</f>
        <v>0</v>
      </c>
      <c r="E311" s="178">
        <f>SUM(E305:E310)</f>
        <v>0</v>
      </c>
    </row>
    <row r="312" spans="1:5" ht="13.5" thickBot="1">
      <c r="A312" s="249" t="s">
        <v>124</v>
      </c>
      <c r="B312" s="742"/>
      <c r="C312" s="837"/>
      <c r="D312" s="837"/>
      <c r="E312" s="838"/>
    </row>
    <row r="313" spans="1:5">
      <c r="A313" s="250" t="s">
        <v>120</v>
      </c>
      <c r="B313" s="251">
        <v>0</v>
      </c>
      <c r="C313" s="251">
        <v>0</v>
      </c>
      <c r="D313" s="252">
        <v>0</v>
      </c>
      <c r="E313" s="251">
        <v>0</v>
      </c>
    </row>
    <row r="314" spans="1:5" ht="25.5">
      <c r="A314" s="250" t="s">
        <v>121</v>
      </c>
      <c r="B314" s="251">
        <v>0</v>
      </c>
      <c r="C314" s="251">
        <v>0</v>
      </c>
      <c r="D314" s="252">
        <v>0</v>
      </c>
      <c r="E314" s="251">
        <v>0</v>
      </c>
    </row>
    <row r="315" spans="1:5">
      <c r="A315" s="250" t="s">
        <v>122</v>
      </c>
      <c r="B315" s="251">
        <v>0</v>
      </c>
      <c r="C315" s="251">
        <v>0</v>
      </c>
      <c r="D315" s="252">
        <v>0</v>
      </c>
      <c r="E315" s="251">
        <v>0</v>
      </c>
    </row>
    <row r="316" spans="1:5">
      <c r="A316" s="250" t="s">
        <v>123</v>
      </c>
      <c r="B316" s="253">
        <f>SUM(B317:B318)</f>
        <v>0</v>
      </c>
      <c r="C316" s="253">
        <f>SUM(C317:C318)</f>
        <v>0</v>
      </c>
      <c r="D316" s="253">
        <f>SUM(D317:D318)</f>
        <v>0</v>
      </c>
      <c r="E316" s="253">
        <f>SUM(E317:E318)</f>
        <v>0</v>
      </c>
    </row>
    <row r="317" spans="1:5">
      <c r="A317" s="480" t="s">
        <v>75</v>
      </c>
      <c r="B317" s="253">
        <v>0</v>
      </c>
      <c r="C317" s="253">
        <v>0</v>
      </c>
      <c r="D317" s="254">
        <v>0</v>
      </c>
      <c r="E317" s="253">
        <v>0</v>
      </c>
    </row>
    <row r="318" spans="1:5" ht="13.5" thickBot="1">
      <c r="A318" s="255" t="s">
        <v>75</v>
      </c>
      <c r="B318" s="256">
        <v>0</v>
      </c>
      <c r="C318" s="256">
        <v>0</v>
      </c>
      <c r="D318" s="244">
        <v>0</v>
      </c>
      <c r="E318" s="256">
        <v>0</v>
      </c>
    </row>
    <row r="319" spans="1:5" ht="13.5" thickBot="1">
      <c r="A319" s="258" t="s">
        <v>98</v>
      </c>
      <c r="B319" s="178">
        <f>SUM(B313:B318)</f>
        <v>0</v>
      </c>
      <c r="C319" s="178">
        <f>SUM(C313:C318)</f>
        <v>0</v>
      </c>
      <c r="D319" s="178">
        <f>SUM(D313:D318)</f>
        <v>0</v>
      </c>
      <c r="E319" s="178">
        <f>SUM(E313:E318)</f>
        <v>0</v>
      </c>
    </row>
    <row r="323" spans="1:7" ht="29.25" customHeight="1">
      <c r="A323" s="773" t="s">
        <v>125</v>
      </c>
      <c r="B323" s="773"/>
      <c r="C323" s="773"/>
      <c r="D323" s="773"/>
      <c r="E323" s="773"/>
      <c r="G323" s="259"/>
    </row>
    <row r="324" spans="1:7" ht="13.5" thickBot="1">
      <c r="A324" s="260"/>
      <c r="G324" s="259"/>
    </row>
    <row r="325" spans="1:7" ht="64.5" thickBot="1">
      <c r="A325" s="839" t="s">
        <v>126</v>
      </c>
      <c r="B325" s="840"/>
      <c r="C325" s="156" t="s">
        <v>88</v>
      </c>
      <c r="D325" s="237" t="s">
        <v>44</v>
      </c>
      <c r="E325" s="237" t="s">
        <v>127</v>
      </c>
      <c r="G325" s="261"/>
    </row>
    <row r="326" spans="1:7" ht="25.5" customHeight="1">
      <c r="A326" s="841" t="s">
        <v>128</v>
      </c>
      <c r="B326" s="842"/>
      <c r="C326" s="262">
        <v>0</v>
      </c>
      <c r="D326" s="263">
        <v>0</v>
      </c>
      <c r="E326" s="263"/>
      <c r="G326" s="261"/>
    </row>
    <row r="327" spans="1:7">
      <c r="A327" s="835" t="s">
        <v>542</v>
      </c>
      <c r="B327" s="836"/>
      <c r="C327" s="264">
        <v>0</v>
      </c>
      <c r="D327" s="232">
        <v>0</v>
      </c>
      <c r="E327" s="232"/>
      <c r="G327" s="261"/>
    </row>
    <row r="328" spans="1:7" ht="12.75" customHeight="1">
      <c r="A328" s="831" t="s">
        <v>129</v>
      </c>
      <c r="B328" s="832"/>
      <c r="C328" s="265">
        <v>0</v>
      </c>
      <c r="D328" s="266">
        <v>0</v>
      </c>
      <c r="E328" s="266"/>
      <c r="G328" s="267"/>
    </row>
    <row r="329" spans="1:7">
      <c r="A329" s="833" t="s">
        <v>130</v>
      </c>
      <c r="B329" s="834"/>
      <c r="C329" s="264">
        <v>0</v>
      </c>
      <c r="D329" s="232">
        <v>0</v>
      </c>
      <c r="E329" s="232"/>
      <c r="G329" s="261"/>
    </row>
    <row r="330" spans="1:7">
      <c r="A330" s="835" t="s">
        <v>131</v>
      </c>
      <c r="B330" s="836"/>
      <c r="C330" s="268">
        <v>0</v>
      </c>
      <c r="D330" s="269">
        <v>0</v>
      </c>
      <c r="E330" s="269"/>
      <c r="G330" s="261"/>
    </row>
    <row r="331" spans="1:7" ht="12.75" customHeight="1">
      <c r="A331" s="835" t="s">
        <v>132</v>
      </c>
      <c r="B331" s="836"/>
      <c r="C331" s="268">
        <v>0</v>
      </c>
      <c r="D331" s="269">
        <v>0</v>
      </c>
      <c r="E331" s="269"/>
      <c r="G331" s="261"/>
    </row>
    <row r="332" spans="1:7" ht="12.75" customHeight="1">
      <c r="A332" s="835" t="s">
        <v>133</v>
      </c>
      <c r="B332" s="836"/>
      <c r="C332" s="270">
        <v>0</v>
      </c>
      <c r="D332" s="269">
        <v>0</v>
      </c>
      <c r="E332" s="269"/>
      <c r="G332" s="261"/>
    </row>
    <row r="333" spans="1:7">
      <c r="A333" s="835" t="s">
        <v>134</v>
      </c>
      <c r="B333" s="836"/>
      <c r="C333" s="271">
        <v>0</v>
      </c>
      <c r="D333" s="232">
        <v>0</v>
      </c>
      <c r="E333" s="232"/>
    </row>
    <row r="334" spans="1:7" ht="13.5" thickBot="1">
      <c r="A334" s="825" t="s">
        <v>16</v>
      </c>
      <c r="B334" s="826"/>
      <c r="C334" s="272">
        <v>0</v>
      </c>
      <c r="D334" s="273">
        <v>0</v>
      </c>
      <c r="E334" s="273"/>
    </row>
    <row r="335" spans="1:7" ht="13.5" thickBot="1">
      <c r="A335" s="827" t="s">
        <v>85</v>
      </c>
      <c r="B335" s="828"/>
      <c r="C335" s="274">
        <f>C326+C327+C329+C333+C330+C331+C332+C334</f>
        <v>0</v>
      </c>
      <c r="D335" s="274">
        <f>D326+D327+D329+D333+D330+D331+D332+D334</f>
        <v>0</v>
      </c>
      <c r="E335" s="275"/>
    </row>
    <row r="336" spans="1:7" ht="15.75" customHeight="1">
      <c r="A336" s="204"/>
      <c r="B336" s="205"/>
      <c r="C336" s="206"/>
      <c r="D336" s="206"/>
    </row>
    <row r="337" spans="1:4" ht="15.75" customHeight="1">
      <c r="A337" s="204"/>
      <c r="B337" s="205"/>
      <c r="C337" s="206"/>
      <c r="D337" s="206"/>
    </row>
    <row r="338" spans="1:4" ht="15.75" customHeight="1">
      <c r="A338" s="204"/>
      <c r="B338" s="205"/>
      <c r="C338" s="206"/>
      <c r="D338" s="206"/>
    </row>
    <row r="339" spans="1:4" ht="15.75" customHeight="1">
      <c r="A339" s="204"/>
      <c r="B339" s="205"/>
      <c r="C339" s="206"/>
      <c r="D339" s="206"/>
    </row>
    <row r="340" spans="1:4" ht="15.75" customHeight="1">
      <c r="A340" s="204"/>
      <c r="B340" s="205"/>
      <c r="C340" s="206"/>
      <c r="D340" s="206"/>
    </row>
    <row r="341" spans="1:4" ht="15.75" customHeight="1">
      <c r="A341" s="204"/>
      <c r="B341" s="205"/>
      <c r="C341" s="206"/>
      <c r="D341" s="206"/>
    </row>
    <row r="342" spans="1:4" ht="15.75" customHeight="1" thickBot="1">
      <c r="A342" s="794" t="s">
        <v>135</v>
      </c>
      <c r="B342" s="794"/>
      <c r="C342" s="794"/>
      <c r="D342" s="794"/>
    </row>
    <row r="343" spans="1:4" ht="13.5" customHeight="1" thickBot="1">
      <c r="A343" s="829" t="s">
        <v>543</v>
      </c>
      <c r="B343" s="830"/>
      <c r="C343" s="486" t="s">
        <v>88</v>
      </c>
      <c r="D343" s="474" t="s">
        <v>90</v>
      </c>
    </row>
    <row r="344" spans="1:4" ht="32.25" customHeight="1" thickBot="1">
      <c r="A344" s="556" t="s">
        <v>136</v>
      </c>
      <c r="B344" s="815"/>
      <c r="C344" s="276">
        <v>0</v>
      </c>
      <c r="D344" s="277">
        <v>0</v>
      </c>
    </row>
    <row r="345" spans="1:4" ht="13.5" customHeight="1" thickBot="1">
      <c r="A345" s="556" t="s">
        <v>137</v>
      </c>
      <c r="B345" s="815"/>
      <c r="C345" s="276">
        <v>0</v>
      </c>
      <c r="D345" s="277">
        <v>0</v>
      </c>
    </row>
    <row r="346" spans="1:4" ht="13.5" customHeight="1" thickBot="1">
      <c r="A346" s="556" t="s">
        <v>138</v>
      </c>
      <c r="B346" s="815"/>
      <c r="C346" s="276">
        <v>0</v>
      </c>
      <c r="D346" s="277">
        <v>0</v>
      </c>
    </row>
    <row r="347" spans="1:4" ht="25.5" customHeight="1" thickBot="1">
      <c r="A347" s="556" t="s">
        <v>544</v>
      </c>
      <c r="B347" s="815"/>
      <c r="C347" s="276">
        <v>0</v>
      </c>
      <c r="D347" s="277">
        <v>0</v>
      </c>
    </row>
    <row r="348" spans="1:4" ht="27" customHeight="1" thickBot="1">
      <c r="A348" s="556" t="s">
        <v>139</v>
      </c>
      <c r="B348" s="815"/>
      <c r="C348" s="276">
        <v>0</v>
      </c>
      <c r="D348" s="277">
        <v>0</v>
      </c>
    </row>
    <row r="349" spans="1:4" ht="13.5" thickBot="1">
      <c r="A349" s="820" t="s">
        <v>140</v>
      </c>
      <c r="B349" s="815"/>
      <c r="C349" s="276">
        <v>0</v>
      </c>
      <c r="D349" s="277">
        <v>0</v>
      </c>
    </row>
    <row r="350" spans="1:4" ht="29.25" customHeight="1" thickBot="1">
      <c r="A350" s="820" t="s">
        <v>545</v>
      </c>
      <c r="B350" s="815"/>
      <c r="C350" s="276">
        <v>0</v>
      </c>
      <c r="D350" s="277">
        <v>0</v>
      </c>
    </row>
    <row r="351" spans="1:4" ht="25.5" customHeight="1" thickBot="1">
      <c r="A351" s="556" t="s">
        <v>581</v>
      </c>
      <c r="B351" s="821"/>
      <c r="C351" s="276">
        <v>0</v>
      </c>
      <c r="D351" s="277">
        <v>0</v>
      </c>
    </row>
    <row r="352" spans="1:4" ht="13.5" thickBot="1">
      <c r="A352" s="820" t="s">
        <v>413</v>
      </c>
      <c r="B352" s="821"/>
      <c r="C352" s="278">
        <f>SUM(C353:C372)</f>
        <v>0</v>
      </c>
      <c r="D352" s="279">
        <f>SUM(D353:D372)</f>
        <v>0</v>
      </c>
    </row>
    <row r="353" spans="1:4" ht="13.5" customHeight="1">
      <c r="A353" s="822" t="s">
        <v>523</v>
      </c>
      <c r="B353" s="823"/>
      <c r="C353" s="280">
        <v>0</v>
      </c>
      <c r="D353" s="281">
        <v>0</v>
      </c>
    </row>
    <row r="354" spans="1:4">
      <c r="A354" s="749" t="s">
        <v>524</v>
      </c>
      <c r="B354" s="812"/>
      <c r="C354" s="282">
        <v>0</v>
      </c>
      <c r="D354" s="281">
        <v>0</v>
      </c>
    </row>
    <row r="355" spans="1:4" ht="12.75" customHeight="1">
      <c r="A355" s="655" t="s">
        <v>525</v>
      </c>
      <c r="B355" s="812"/>
      <c r="C355" s="282">
        <v>0</v>
      </c>
      <c r="D355" s="281">
        <v>0</v>
      </c>
    </row>
    <row r="356" spans="1:4" ht="39.75" customHeight="1">
      <c r="A356" s="824" t="s">
        <v>526</v>
      </c>
      <c r="B356" s="812"/>
      <c r="C356" s="282">
        <v>0</v>
      </c>
      <c r="D356" s="281">
        <v>0</v>
      </c>
    </row>
    <row r="357" spans="1:4" ht="12.75" customHeight="1">
      <c r="A357" s="655" t="s">
        <v>527</v>
      </c>
      <c r="B357" s="812"/>
      <c r="C357" s="282">
        <v>0</v>
      </c>
      <c r="D357" s="281">
        <v>0</v>
      </c>
    </row>
    <row r="358" spans="1:4" ht="12.75" customHeight="1">
      <c r="A358" s="655" t="s">
        <v>528</v>
      </c>
      <c r="B358" s="812"/>
      <c r="C358" s="282">
        <v>0</v>
      </c>
      <c r="D358" s="281">
        <v>0</v>
      </c>
    </row>
    <row r="359" spans="1:4" ht="12.75" customHeight="1">
      <c r="A359" s="655" t="s">
        <v>529</v>
      </c>
      <c r="B359" s="812"/>
      <c r="C359" s="282">
        <v>0</v>
      </c>
      <c r="D359" s="281">
        <v>0</v>
      </c>
    </row>
    <row r="360" spans="1:4" ht="26.25" customHeight="1">
      <c r="A360" s="655" t="s">
        <v>530</v>
      </c>
      <c r="B360" s="812"/>
      <c r="C360" s="217">
        <v>0</v>
      </c>
      <c r="D360" s="283">
        <v>0</v>
      </c>
    </row>
    <row r="361" spans="1:4">
      <c r="A361" s="655" t="s">
        <v>531</v>
      </c>
      <c r="B361" s="812"/>
      <c r="C361" s="217">
        <v>0</v>
      </c>
      <c r="D361" s="283">
        <v>0</v>
      </c>
    </row>
    <row r="362" spans="1:4" ht="12.75" customHeight="1">
      <c r="A362" s="655" t="s">
        <v>532</v>
      </c>
      <c r="B362" s="812"/>
      <c r="C362" s="217">
        <v>0</v>
      </c>
      <c r="D362" s="283">
        <v>0</v>
      </c>
    </row>
    <row r="363" spans="1:4" ht="12.75" customHeight="1">
      <c r="A363" s="655" t="s">
        <v>533</v>
      </c>
      <c r="B363" s="812"/>
      <c r="C363" s="217">
        <v>0</v>
      </c>
      <c r="D363" s="283">
        <v>0</v>
      </c>
    </row>
    <row r="364" spans="1:4">
      <c r="A364" s="655" t="s">
        <v>534</v>
      </c>
      <c r="B364" s="812"/>
      <c r="C364" s="217">
        <v>0</v>
      </c>
      <c r="D364" s="283">
        <v>0</v>
      </c>
    </row>
    <row r="365" spans="1:4">
      <c r="A365" s="655" t="s">
        <v>535</v>
      </c>
      <c r="B365" s="812"/>
      <c r="C365" s="217">
        <v>0</v>
      </c>
      <c r="D365" s="283">
        <v>0</v>
      </c>
    </row>
    <row r="366" spans="1:4">
      <c r="A366" s="811" t="s">
        <v>536</v>
      </c>
      <c r="B366" s="812"/>
      <c r="C366" s="217">
        <v>0</v>
      </c>
      <c r="D366" s="283">
        <v>0</v>
      </c>
    </row>
    <row r="367" spans="1:4">
      <c r="A367" s="811" t="s">
        <v>537</v>
      </c>
      <c r="B367" s="812"/>
      <c r="C367" s="217">
        <v>0</v>
      </c>
      <c r="D367" s="283">
        <v>0</v>
      </c>
    </row>
    <row r="368" spans="1:4" ht="27" customHeight="1">
      <c r="A368" s="819" t="s">
        <v>538</v>
      </c>
      <c r="B368" s="812"/>
      <c r="C368" s="217">
        <v>0</v>
      </c>
      <c r="D368" s="283">
        <v>0</v>
      </c>
    </row>
    <row r="369" spans="1:4" ht="27" customHeight="1">
      <c r="A369" s="819" t="s">
        <v>539</v>
      </c>
      <c r="B369" s="812"/>
      <c r="C369" s="217">
        <v>0</v>
      </c>
      <c r="D369" s="283">
        <v>0</v>
      </c>
    </row>
    <row r="370" spans="1:4">
      <c r="A370" s="811" t="s">
        <v>540</v>
      </c>
      <c r="B370" s="812"/>
      <c r="C370" s="217">
        <v>0</v>
      </c>
      <c r="D370" s="283">
        <v>0</v>
      </c>
    </row>
    <row r="371" spans="1:4">
      <c r="A371" s="811" t="s">
        <v>541</v>
      </c>
      <c r="B371" s="812"/>
      <c r="C371" s="217">
        <v>0</v>
      </c>
      <c r="D371" s="283">
        <v>0</v>
      </c>
    </row>
    <row r="372" spans="1:4" ht="13.5" thickBot="1">
      <c r="A372" s="813" t="s">
        <v>97</v>
      </c>
      <c r="B372" s="814"/>
      <c r="C372" s="220">
        <v>0</v>
      </c>
      <c r="D372" s="283">
        <v>0</v>
      </c>
    </row>
    <row r="373" spans="1:4" ht="13.5" thickBot="1">
      <c r="A373" s="808" t="s">
        <v>98</v>
      </c>
      <c r="B373" s="815"/>
      <c r="C373" s="235">
        <f>SUM(C344:C372)</f>
        <v>0</v>
      </c>
      <c r="D373" s="235">
        <f>SUM(D344:D372)</f>
        <v>0</v>
      </c>
    </row>
    <row r="374" spans="1:4">
      <c r="A374" s="203"/>
      <c r="B374" s="203"/>
      <c r="C374" s="203"/>
      <c r="D374" s="203"/>
    </row>
    <row r="375" spans="1:4">
      <c r="A375" s="203"/>
      <c r="B375" s="203"/>
      <c r="C375" s="203"/>
      <c r="D375" s="203"/>
    </row>
    <row r="376" spans="1:4">
      <c r="A376" s="816"/>
      <c r="B376" s="817"/>
      <c r="C376" s="817"/>
      <c r="D376" s="203"/>
    </row>
    <row r="384" spans="1:4" ht="15">
      <c r="A384" s="818" t="s">
        <v>141</v>
      </c>
      <c r="B384" s="818"/>
      <c r="C384" s="818"/>
    </row>
    <row r="385" spans="1:8" ht="13.5" thickBot="1">
      <c r="A385" s="284"/>
      <c r="B385" s="206"/>
      <c r="C385" s="206"/>
    </row>
    <row r="386" spans="1:8" ht="13.5" customHeight="1" thickBot="1">
      <c r="A386" s="808" t="s">
        <v>142</v>
      </c>
      <c r="B386" s="809"/>
      <c r="C386" s="285" t="s">
        <v>43</v>
      </c>
      <c r="D386" s="474" t="s">
        <v>44</v>
      </c>
      <c r="G386" s="810"/>
      <c r="H386" s="810"/>
    </row>
    <row r="387" spans="1:8" ht="13.5" thickBot="1">
      <c r="A387" s="779" t="s">
        <v>143</v>
      </c>
      <c r="B387" s="780"/>
      <c r="C387" s="274">
        <f>SUM(C388:C397)</f>
        <v>0</v>
      </c>
      <c r="D387" s="286">
        <f>SUM(D388:D397)</f>
        <v>0</v>
      </c>
      <c r="G387" s="810"/>
      <c r="H387" s="810"/>
    </row>
    <row r="388" spans="1:8" ht="55.5" customHeight="1">
      <c r="A388" s="804" t="s">
        <v>144</v>
      </c>
      <c r="B388" s="805"/>
      <c r="C388" s="287">
        <v>0</v>
      </c>
      <c r="D388" s="288">
        <v>0</v>
      </c>
      <c r="G388" s="810"/>
      <c r="H388" s="810"/>
    </row>
    <row r="389" spans="1:8">
      <c r="A389" s="806" t="s">
        <v>145</v>
      </c>
      <c r="B389" s="807"/>
      <c r="C389" s="289">
        <v>0</v>
      </c>
      <c r="D389" s="290">
        <v>0</v>
      </c>
    </row>
    <row r="390" spans="1:8">
      <c r="A390" s="800" t="s">
        <v>146</v>
      </c>
      <c r="B390" s="801"/>
      <c r="C390" s="291">
        <v>0</v>
      </c>
      <c r="D390" s="292">
        <v>0</v>
      </c>
    </row>
    <row r="391" spans="1:8" ht="28.5" customHeight="1">
      <c r="A391" s="759" t="s">
        <v>546</v>
      </c>
      <c r="B391" s="760"/>
      <c r="C391" s="291">
        <v>0</v>
      </c>
      <c r="D391" s="292">
        <v>0</v>
      </c>
    </row>
    <row r="392" spans="1:8" ht="32.25" customHeight="1">
      <c r="A392" s="759" t="s">
        <v>147</v>
      </c>
      <c r="B392" s="760"/>
      <c r="C392" s="291">
        <v>0</v>
      </c>
      <c r="D392" s="292">
        <v>0</v>
      </c>
    </row>
    <row r="393" spans="1:8">
      <c r="A393" s="790" t="s">
        <v>148</v>
      </c>
      <c r="B393" s="791"/>
      <c r="C393" s="291">
        <v>0</v>
      </c>
      <c r="D393" s="292">
        <v>0</v>
      </c>
    </row>
    <row r="394" spans="1:8">
      <c r="A394" s="790" t="s">
        <v>149</v>
      </c>
      <c r="B394" s="791"/>
      <c r="C394" s="291">
        <v>0</v>
      </c>
      <c r="D394" s="292">
        <v>0</v>
      </c>
    </row>
    <row r="395" spans="1:8">
      <c r="A395" s="800" t="s">
        <v>150</v>
      </c>
      <c r="B395" s="801"/>
      <c r="C395" s="264">
        <v>0</v>
      </c>
      <c r="D395" s="293">
        <v>0</v>
      </c>
    </row>
    <row r="396" spans="1:8">
      <c r="A396" s="790" t="s">
        <v>151</v>
      </c>
      <c r="B396" s="791"/>
      <c r="C396" s="264">
        <v>0</v>
      </c>
      <c r="D396" s="293">
        <v>0</v>
      </c>
    </row>
    <row r="397" spans="1:8" ht="13.5" thickBot="1">
      <c r="A397" s="802" t="s">
        <v>16</v>
      </c>
      <c r="B397" s="803"/>
      <c r="C397" s="268">
        <v>0</v>
      </c>
      <c r="D397" s="294">
        <v>0</v>
      </c>
    </row>
    <row r="398" spans="1:8" ht="13.5" thickBot="1">
      <c r="A398" s="779" t="s">
        <v>152</v>
      </c>
      <c r="B398" s="780"/>
      <c r="C398" s="274">
        <f>SUM(C399:C408)</f>
        <v>1620.69</v>
      </c>
      <c r="D398" s="275" t="e">
        <f>SUM(D399:E402D408)</f>
        <v>#NAME?</v>
      </c>
    </row>
    <row r="399" spans="1:8" ht="59.25" customHeight="1">
      <c r="A399" s="804" t="s">
        <v>144</v>
      </c>
      <c r="B399" s="805"/>
      <c r="C399" s="289">
        <v>0</v>
      </c>
      <c r="D399" s="290">
        <v>0</v>
      </c>
    </row>
    <row r="400" spans="1:8">
      <c r="A400" s="806" t="s">
        <v>145</v>
      </c>
      <c r="B400" s="807"/>
      <c r="C400" s="289">
        <v>0</v>
      </c>
      <c r="D400" s="290">
        <v>0</v>
      </c>
    </row>
    <row r="401" spans="1:5">
      <c r="A401" s="800" t="s">
        <v>146</v>
      </c>
      <c r="B401" s="801"/>
      <c r="C401" s="291">
        <v>0</v>
      </c>
      <c r="D401" s="292">
        <v>0</v>
      </c>
    </row>
    <row r="402" spans="1:5" ht="27.75" customHeight="1">
      <c r="A402" s="759" t="s">
        <v>546</v>
      </c>
      <c r="B402" s="760"/>
      <c r="C402" s="291">
        <v>0</v>
      </c>
      <c r="D402" s="292">
        <v>0</v>
      </c>
      <c r="E402" s="295"/>
    </row>
    <row r="403" spans="1:5" ht="24.75" customHeight="1">
      <c r="A403" s="759" t="s">
        <v>147</v>
      </c>
      <c r="B403" s="760"/>
      <c r="C403" s="291">
        <v>0</v>
      </c>
      <c r="D403" s="292">
        <v>0</v>
      </c>
    </row>
    <row r="404" spans="1:5">
      <c r="A404" s="759" t="s">
        <v>148</v>
      </c>
      <c r="B404" s="760"/>
      <c r="C404" s="291">
        <v>280.85000000000002</v>
      </c>
      <c r="D404" s="292">
        <f>7140.87-351.25</f>
        <v>6789.62</v>
      </c>
    </row>
    <row r="405" spans="1:5">
      <c r="A405" s="790" t="s">
        <v>149</v>
      </c>
      <c r="B405" s="791"/>
      <c r="C405" s="291">
        <v>0</v>
      </c>
      <c r="D405" s="292">
        <v>0</v>
      </c>
    </row>
    <row r="406" spans="1:5">
      <c r="A406" s="790" t="s">
        <v>153</v>
      </c>
      <c r="B406" s="791"/>
      <c r="C406" s="264">
        <v>1339.84</v>
      </c>
      <c r="D406" s="293">
        <v>351.25</v>
      </c>
    </row>
    <row r="407" spans="1:5">
      <c r="A407" s="790" t="s">
        <v>151</v>
      </c>
      <c r="B407" s="791"/>
      <c r="C407" s="264">
        <v>0</v>
      </c>
      <c r="D407" s="293">
        <v>0</v>
      </c>
    </row>
    <row r="408" spans="1:5" ht="63.75" customHeight="1" thickBot="1">
      <c r="A408" s="792" t="s">
        <v>415</v>
      </c>
      <c r="B408" s="793"/>
      <c r="C408" s="296">
        <v>0</v>
      </c>
      <c r="D408" s="297">
        <v>0</v>
      </c>
    </row>
    <row r="409" spans="1:5" ht="13.5" thickBot="1">
      <c r="A409" s="771" t="s">
        <v>12</v>
      </c>
      <c r="B409" s="772"/>
      <c r="C409" s="493">
        <f>C387+C398</f>
        <v>1620.69</v>
      </c>
      <c r="D409" s="202" t="e">
        <f>D387+D398</f>
        <v>#NAME?</v>
      </c>
    </row>
    <row r="422" spans="1:5" ht="15">
      <c r="A422" s="794" t="s">
        <v>154</v>
      </c>
      <c r="B422" s="794"/>
      <c r="C422" s="794"/>
      <c r="D422" s="795"/>
      <c r="E422" s="795"/>
    </row>
    <row r="423" spans="1:5" ht="13.5" thickBot="1">
      <c r="A423" s="206"/>
      <c r="B423" s="206"/>
      <c r="C423" s="206"/>
      <c r="D423" s="203"/>
    </row>
    <row r="424" spans="1:5" ht="13.5" customHeight="1" thickBot="1">
      <c r="A424" s="796" t="s">
        <v>155</v>
      </c>
      <c r="B424" s="797"/>
      <c r="C424" s="475" t="s">
        <v>43</v>
      </c>
      <c r="D424" s="227" t="s">
        <v>90</v>
      </c>
    </row>
    <row r="425" spans="1:5">
      <c r="A425" s="798" t="s">
        <v>156</v>
      </c>
      <c r="B425" s="799"/>
      <c r="C425" s="298">
        <f>SUM(C426:C432)</f>
        <v>4999764.45</v>
      </c>
      <c r="D425" s="298">
        <f>SUM(D426:D432)</f>
        <v>4768480.3600000003</v>
      </c>
    </row>
    <row r="426" spans="1:5">
      <c r="A426" s="788" t="s">
        <v>157</v>
      </c>
      <c r="B426" s="789"/>
      <c r="C426" s="299">
        <v>4511959.57</v>
      </c>
      <c r="D426" s="300">
        <v>4768480.3600000003</v>
      </c>
    </row>
    <row r="427" spans="1:5">
      <c r="A427" s="788" t="s">
        <v>158</v>
      </c>
      <c r="B427" s="789"/>
      <c r="C427" s="299">
        <v>0</v>
      </c>
      <c r="D427" s="300">
        <v>0</v>
      </c>
    </row>
    <row r="428" spans="1:5" ht="27.75" customHeight="1">
      <c r="A428" s="655" t="s">
        <v>159</v>
      </c>
      <c r="B428" s="657"/>
      <c r="C428" s="299">
        <v>0</v>
      </c>
      <c r="D428" s="300">
        <v>0</v>
      </c>
    </row>
    <row r="429" spans="1:5">
      <c r="A429" s="655" t="s">
        <v>160</v>
      </c>
      <c r="B429" s="657"/>
      <c r="C429" s="299">
        <v>0</v>
      </c>
      <c r="D429" s="300">
        <v>0</v>
      </c>
    </row>
    <row r="430" spans="1:5" ht="12.75" customHeight="1">
      <c r="A430" s="655" t="s">
        <v>161</v>
      </c>
      <c r="B430" s="657"/>
      <c r="C430" s="299">
        <v>0</v>
      </c>
      <c r="D430" s="300">
        <v>0</v>
      </c>
    </row>
    <row r="431" spans="1:5" ht="12.75" customHeight="1">
      <c r="A431" s="655" t="s">
        <v>162</v>
      </c>
      <c r="B431" s="657"/>
      <c r="C431" s="299">
        <v>0</v>
      </c>
      <c r="D431" s="300">
        <v>0</v>
      </c>
    </row>
    <row r="432" spans="1:5">
      <c r="A432" s="655" t="s">
        <v>97</v>
      </c>
      <c r="B432" s="657"/>
      <c r="C432" s="299">
        <v>487804.88</v>
      </c>
      <c r="D432" s="300">
        <v>0</v>
      </c>
    </row>
    <row r="433" spans="1:5">
      <c r="A433" s="649" t="s">
        <v>163</v>
      </c>
      <c r="B433" s="651"/>
      <c r="C433" s="298">
        <f>C434+C435+C437</f>
        <v>0</v>
      </c>
      <c r="D433" s="301">
        <f>D434+D435+D437</f>
        <v>0</v>
      </c>
    </row>
    <row r="434" spans="1:5">
      <c r="A434" s="784" t="s">
        <v>164</v>
      </c>
      <c r="B434" s="785"/>
      <c r="C434" s="302">
        <v>0</v>
      </c>
      <c r="D434" s="303">
        <v>0</v>
      </c>
    </row>
    <row r="435" spans="1:5">
      <c r="A435" s="784" t="s">
        <v>165</v>
      </c>
      <c r="B435" s="785"/>
      <c r="C435" s="302">
        <v>0</v>
      </c>
      <c r="D435" s="303">
        <v>0</v>
      </c>
    </row>
    <row r="436" spans="1:5">
      <c r="A436" s="613" t="s">
        <v>166</v>
      </c>
      <c r="B436" s="615"/>
      <c r="C436" s="302">
        <v>0</v>
      </c>
      <c r="D436" s="303">
        <v>0</v>
      </c>
    </row>
    <row r="437" spans="1:5" ht="13.5" thickBot="1">
      <c r="A437" s="786" t="s">
        <v>97</v>
      </c>
      <c r="B437" s="787"/>
      <c r="C437" s="302">
        <v>0</v>
      </c>
      <c r="D437" s="303">
        <v>0</v>
      </c>
    </row>
    <row r="438" spans="1:5" ht="13.5" thickBot="1">
      <c r="A438" s="771" t="s">
        <v>12</v>
      </c>
      <c r="B438" s="772"/>
      <c r="C438" s="304">
        <f>C425+C433</f>
        <v>4999764.45</v>
      </c>
      <c r="D438" s="304">
        <f>D425+D433</f>
        <v>4768480.3600000003</v>
      </c>
    </row>
    <row r="441" spans="1:5" ht="26.25" customHeight="1">
      <c r="A441" s="773" t="s">
        <v>167</v>
      </c>
      <c r="B441" s="774"/>
      <c r="C441" s="774"/>
      <c r="D441" s="774"/>
    </row>
    <row r="442" spans="1:5" ht="13.5" thickBot="1">
      <c r="B442" s="260"/>
    </row>
    <row r="443" spans="1:5" ht="13.5" thickBot="1">
      <c r="A443" s="775"/>
      <c r="B443" s="776"/>
      <c r="C443" s="481" t="s">
        <v>88</v>
      </c>
      <c r="D443" s="237" t="s">
        <v>44</v>
      </c>
    </row>
    <row r="444" spans="1:5" ht="13.5" customHeight="1" thickBot="1">
      <c r="A444" s="777" t="s">
        <v>168</v>
      </c>
      <c r="B444" s="778"/>
      <c r="C444" s="264">
        <v>4214084.92</v>
      </c>
      <c r="D444" s="232">
        <v>3640419.8</v>
      </c>
    </row>
    <row r="445" spans="1:5" ht="13.5" thickBot="1">
      <c r="A445" s="779" t="s">
        <v>85</v>
      </c>
      <c r="B445" s="780"/>
      <c r="C445" s="275">
        <f>SUM(C444:C444)</f>
        <v>4214084.92</v>
      </c>
      <c r="D445" s="275">
        <f>SUM(D444:D444)</f>
        <v>3640419.8</v>
      </c>
    </row>
    <row r="448" spans="1:5" ht="15" customHeight="1">
      <c r="A448" s="781" t="s">
        <v>169</v>
      </c>
      <c r="B448" s="782"/>
      <c r="C448" s="782"/>
      <c r="D448" s="782"/>
      <c r="E448" s="783"/>
    </row>
    <row r="449" spans="1:5" ht="13.5" thickBot="1">
      <c r="A449" s="62"/>
      <c r="B449" s="62"/>
      <c r="C449" s="62"/>
      <c r="D449" s="62"/>
      <c r="E449" s="63"/>
    </row>
    <row r="450" spans="1:5" ht="26.25" thickBot="1">
      <c r="A450" s="761" t="s">
        <v>30</v>
      </c>
      <c r="B450" s="762"/>
      <c r="C450" s="305" t="s">
        <v>170</v>
      </c>
      <c r="D450" s="305" t="s">
        <v>171</v>
      </c>
      <c r="E450" s="63"/>
    </row>
    <row r="451" spans="1:5" ht="13.5" thickBot="1">
      <c r="A451" s="763" t="s">
        <v>172</v>
      </c>
      <c r="B451" s="764"/>
      <c r="C451" s="306">
        <v>753329.12</v>
      </c>
      <c r="D451" s="307">
        <v>949921.99</v>
      </c>
      <c r="E451" s="63"/>
    </row>
    <row r="452" spans="1:5">
      <c r="A452" s="203"/>
      <c r="B452" s="203"/>
      <c r="C452" s="203"/>
      <c r="D452" s="203"/>
      <c r="E452" s="203"/>
    </row>
    <row r="453" spans="1:5" ht="29.25" customHeight="1">
      <c r="A453" s="765" t="s">
        <v>173</v>
      </c>
      <c r="B453" s="765"/>
      <c r="C453" s="765"/>
      <c r="D453" s="766"/>
      <c r="E453" s="766"/>
    </row>
    <row r="471" spans="1:9" ht="15">
      <c r="A471" s="767" t="s">
        <v>174</v>
      </c>
      <c r="B471" s="767"/>
      <c r="C471" s="767"/>
      <c r="D471" s="767"/>
      <c r="E471" s="767"/>
      <c r="F471" s="767"/>
      <c r="G471" s="767"/>
      <c r="H471" s="767"/>
      <c r="I471" s="767"/>
    </row>
    <row r="473" spans="1:9" ht="15" customHeight="1">
      <c r="A473" s="767" t="s">
        <v>175</v>
      </c>
      <c r="B473" s="767"/>
      <c r="C473" s="767"/>
      <c r="D473" s="767"/>
      <c r="E473" s="767"/>
      <c r="F473" s="767"/>
      <c r="G473" s="767"/>
      <c r="H473" s="767"/>
      <c r="I473" s="767"/>
    </row>
    <row r="474" spans="1:9" ht="13.5" thickBot="1">
      <c r="A474" s="308"/>
      <c r="B474" s="308"/>
      <c r="C474" s="308"/>
      <c r="D474" s="308"/>
      <c r="E474" s="308"/>
      <c r="F474" s="308"/>
      <c r="G474" s="308"/>
      <c r="H474" s="308"/>
      <c r="I474" s="309"/>
    </row>
    <row r="475" spans="1:9" ht="26.25" thickBot="1">
      <c r="A475" s="768" t="s">
        <v>176</v>
      </c>
      <c r="B475" s="586" t="s">
        <v>177</v>
      </c>
      <c r="C475" s="770"/>
      <c r="D475" s="587"/>
      <c r="E475" s="208" t="s">
        <v>55</v>
      </c>
      <c r="F475" s="586" t="s">
        <v>178</v>
      </c>
      <c r="G475" s="770"/>
      <c r="H475" s="587"/>
      <c r="I475" s="476" t="s">
        <v>76</v>
      </c>
    </row>
    <row r="476" spans="1:9" ht="64.5" thickBot="1">
      <c r="A476" s="769"/>
      <c r="B476" s="310" t="s">
        <v>179</v>
      </c>
      <c r="C476" s="311" t="s">
        <v>547</v>
      </c>
      <c r="D476" s="312" t="s">
        <v>59</v>
      </c>
      <c r="E476" s="313" t="s">
        <v>180</v>
      </c>
      <c r="F476" s="310" t="s">
        <v>179</v>
      </c>
      <c r="G476" s="311" t="s">
        <v>548</v>
      </c>
      <c r="H476" s="312" t="s">
        <v>549</v>
      </c>
      <c r="I476" s="477"/>
    </row>
    <row r="477" spans="1:9" ht="26.25" thickBot="1">
      <c r="A477" s="461" t="s">
        <v>582</v>
      </c>
      <c r="B477" s="314"/>
      <c r="C477" s="315"/>
      <c r="D477" s="316"/>
      <c r="E477" s="278"/>
      <c r="F477" s="314"/>
      <c r="G477" s="317"/>
      <c r="H477" s="316"/>
      <c r="I477" s="278">
        <f>SUM(B477:H477)</f>
        <v>0</v>
      </c>
    </row>
    <row r="478" spans="1:9" ht="13.5" thickBot="1">
      <c r="A478" s="318" t="s">
        <v>23</v>
      </c>
      <c r="B478" s="319">
        <f t="shared" ref="B478:I478" si="12">SUM(B479:B481)</f>
        <v>0</v>
      </c>
      <c r="C478" s="320">
        <f t="shared" si="12"/>
        <v>0</v>
      </c>
      <c r="D478" s="321">
        <f t="shared" si="12"/>
        <v>0</v>
      </c>
      <c r="E478" s="318">
        <f t="shared" si="12"/>
        <v>0</v>
      </c>
      <c r="F478" s="319">
        <f t="shared" si="12"/>
        <v>0</v>
      </c>
      <c r="G478" s="319">
        <f t="shared" si="12"/>
        <v>0</v>
      </c>
      <c r="H478" s="318">
        <f t="shared" si="12"/>
        <v>0</v>
      </c>
      <c r="I478" s="318">
        <f t="shared" si="12"/>
        <v>0</v>
      </c>
    </row>
    <row r="479" spans="1:9">
      <c r="A479" s="322" t="s">
        <v>181</v>
      </c>
      <c r="B479" s="323">
        <v>0</v>
      </c>
      <c r="C479" s="324">
        <v>0</v>
      </c>
      <c r="D479" s="325">
        <v>0</v>
      </c>
      <c r="E479" s="326">
        <v>0</v>
      </c>
      <c r="F479" s="323">
        <v>0</v>
      </c>
      <c r="G479" s="327">
        <v>0</v>
      </c>
      <c r="H479" s="325">
        <v>0</v>
      </c>
      <c r="I479" s="328">
        <f>SUM(B479:H479)</f>
        <v>0</v>
      </c>
    </row>
    <row r="480" spans="1:9">
      <c r="A480" s="329" t="s">
        <v>182</v>
      </c>
      <c r="B480" s="330">
        <v>0</v>
      </c>
      <c r="C480" s="218">
        <v>0</v>
      </c>
      <c r="D480" s="331">
        <v>0</v>
      </c>
      <c r="E480" s="332">
        <v>0</v>
      </c>
      <c r="F480" s="330">
        <v>0</v>
      </c>
      <c r="G480" s="333">
        <v>0</v>
      </c>
      <c r="H480" s="331">
        <v>0</v>
      </c>
      <c r="I480" s="328">
        <f>SUM(B480:H480)</f>
        <v>0</v>
      </c>
    </row>
    <row r="481" spans="1:9" ht="13.5" thickBot="1">
      <c r="A481" s="334" t="s">
        <v>183</v>
      </c>
      <c r="B481" s="330">
        <v>0</v>
      </c>
      <c r="C481" s="218">
        <v>0</v>
      </c>
      <c r="D481" s="331">
        <v>0</v>
      </c>
      <c r="E481" s="332">
        <v>0</v>
      </c>
      <c r="F481" s="330">
        <v>0</v>
      </c>
      <c r="G481" s="333">
        <v>0</v>
      </c>
      <c r="H481" s="331">
        <v>0</v>
      </c>
      <c r="I481" s="328">
        <f>SUM(B481:H481)</f>
        <v>0</v>
      </c>
    </row>
    <row r="482" spans="1:9" ht="13.5" thickBot="1">
      <c r="A482" s="318" t="s">
        <v>24</v>
      </c>
      <c r="B482" s="314">
        <f t="shared" ref="B482:I482" si="13">SUM(B483:B486)</f>
        <v>0</v>
      </c>
      <c r="C482" s="315">
        <f t="shared" si="13"/>
        <v>0</v>
      </c>
      <c r="D482" s="317">
        <f t="shared" si="13"/>
        <v>0</v>
      </c>
      <c r="E482" s="278">
        <f t="shared" si="13"/>
        <v>0</v>
      </c>
      <c r="F482" s="314">
        <f t="shared" si="13"/>
        <v>0</v>
      </c>
      <c r="G482" s="314">
        <f t="shared" si="13"/>
        <v>0</v>
      </c>
      <c r="H482" s="278">
        <f t="shared" si="13"/>
        <v>0</v>
      </c>
      <c r="I482" s="278">
        <f t="shared" si="13"/>
        <v>0</v>
      </c>
    </row>
    <row r="483" spans="1:9" ht="29.25" customHeight="1">
      <c r="A483" s="335" t="s">
        <v>184</v>
      </c>
      <c r="B483" s="330">
        <v>0</v>
      </c>
      <c r="C483" s="218">
        <v>0</v>
      </c>
      <c r="D483" s="331">
        <v>0</v>
      </c>
      <c r="E483" s="332">
        <v>0</v>
      </c>
      <c r="F483" s="330">
        <v>0</v>
      </c>
      <c r="G483" s="333">
        <v>0</v>
      </c>
      <c r="H483" s="331">
        <v>0</v>
      </c>
      <c r="I483" s="328">
        <f>SUM(B483:H483)</f>
        <v>0</v>
      </c>
    </row>
    <row r="484" spans="1:9" ht="13.5" customHeight="1">
      <c r="A484" s="335" t="s">
        <v>185</v>
      </c>
      <c r="B484" s="330">
        <v>0</v>
      </c>
      <c r="C484" s="218">
        <v>0</v>
      </c>
      <c r="D484" s="331">
        <v>0</v>
      </c>
      <c r="E484" s="332">
        <v>0</v>
      </c>
      <c r="F484" s="330">
        <v>0</v>
      </c>
      <c r="G484" s="333">
        <v>0</v>
      </c>
      <c r="H484" s="331">
        <v>0</v>
      </c>
      <c r="I484" s="328">
        <f>SUM(B484:H484)</f>
        <v>0</v>
      </c>
    </row>
    <row r="485" spans="1:9">
      <c r="A485" s="335" t="s">
        <v>186</v>
      </c>
      <c r="B485" s="330">
        <v>0</v>
      </c>
      <c r="C485" s="218">
        <v>0</v>
      </c>
      <c r="D485" s="331">
        <v>0</v>
      </c>
      <c r="E485" s="332">
        <v>0</v>
      </c>
      <c r="F485" s="330">
        <v>0</v>
      </c>
      <c r="G485" s="333">
        <v>0</v>
      </c>
      <c r="H485" s="331">
        <v>0</v>
      </c>
      <c r="I485" s="328">
        <f>SUM(B485:H485)</f>
        <v>0</v>
      </c>
    </row>
    <row r="486" spans="1:9" ht="13.5" thickBot="1">
      <c r="A486" s="336" t="s">
        <v>187</v>
      </c>
      <c r="B486" s="330">
        <v>0</v>
      </c>
      <c r="C486" s="218">
        <v>0</v>
      </c>
      <c r="D486" s="331">
        <v>0</v>
      </c>
      <c r="E486" s="332">
        <v>0</v>
      </c>
      <c r="F486" s="330">
        <v>0</v>
      </c>
      <c r="G486" s="333">
        <v>0</v>
      </c>
      <c r="H486" s="331">
        <v>0</v>
      </c>
      <c r="I486" s="328">
        <f>SUM(B486:H486)</f>
        <v>0</v>
      </c>
    </row>
    <row r="487" spans="1:9" ht="26.25" thickBot="1">
      <c r="A487" s="458" t="s">
        <v>550</v>
      </c>
      <c r="B487" s="459">
        <f t="shared" ref="B487:I487" si="14">B477+B478-B482</f>
        <v>0</v>
      </c>
      <c r="C487" s="459">
        <f t="shared" si="14"/>
        <v>0</v>
      </c>
      <c r="D487" s="459">
        <f t="shared" si="14"/>
        <v>0</v>
      </c>
      <c r="E487" s="460">
        <f t="shared" si="14"/>
        <v>0</v>
      </c>
      <c r="F487" s="459">
        <f t="shared" si="14"/>
        <v>0</v>
      </c>
      <c r="G487" s="459">
        <f t="shared" si="14"/>
        <v>0</v>
      </c>
      <c r="H487" s="460">
        <f t="shared" si="14"/>
        <v>0</v>
      </c>
      <c r="I487" s="460">
        <f t="shared" si="14"/>
        <v>0</v>
      </c>
    </row>
    <row r="488" spans="1:9" ht="26.25" customHeight="1" thickBot="1">
      <c r="A488" s="461" t="s">
        <v>551</v>
      </c>
      <c r="B488" s="462">
        <v>0</v>
      </c>
      <c r="C488" s="463">
        <v>0</v>
      </c>
      <c r="D488" s="464">
        <v>0</v>
      </c>
      <c r="E488" s="465">
        <v>0</v>
      </c>
      <c r="F488" s="462">
        <v>0</v>
      </c>
      <c r="G488" s="466">
        <v>0</v>
      </c>
      <c r="H488" s="464">
        <v>0</v>
      </c>
      <c r="I488" s="465">
        <f>SUM(B488:H488)</f>
        <v>0</v>
      </c>
    </row>
    <row r="489" spans="1:9" ht="40.5" customHeight="1" thickBot="1">
      <c r="A489" s="467" t="s">
        <v>23</v>
      </c>
      <c r="B489" s="462">
        <v>0</v>
      </c>
      <c r="C489" s="463">
        <v>0</v>
      </c>
      <c r="D489" s="464">
        <v>0</v>
      </c>
      <c r="E489" s="465">
        <v>0</v>
      </c>
      <c r="F489" s="462">
        <v>0</v>
      </c>
      <c r="G489" s="466">
        <v>0</v>
      </c>
      <c r="H489" s="464">
        <v>0</v>
      </c>
      <c r="I489" s="465">
        <f>SUM(B489:H489)</f>
        <v>0</v>
      </c>
    </row>
    <row r="490" spans="1:9" ht="13.5" thickBot="1">
      <c r="A490" s="467" t="s">
        <v>24</v>
      </c>
      <c r="B490" s="462">
        <v>0</v>
      </c>
      <c r="C490" s="463">
        <v>0</v>
      </c>
      <c r="D490" s="464">
        <v>0</v>
      </c>
      <c r="E490" s="465">
        <v>0</v>
      </c>
      <c r="F490" s="462">
        <v>0</v>
      </c>
      <c r="G490" s="466">
        <v>0</v>
      </c>
      <c r="H490" s="464">
        <v>0</v>
      </c>
      <c r="I490" s="465">
        <f>SUM(B490:H490)</f>
        <v>0</v>
      </c>
    </row>
    <row r="491" spans="1:9" ht="39" thickBot="1">
      <c r="A491" s="467" t="s">
        <v>552</v>
      </c>
      <c r="B491" s="462">
        <f t="shared" ref="B491:I491" si="15">B488+B489-B490</f>
        <v>0</v>
      </c>
      <c r="C491" s="463">
        <f t="shared" si="15"/>
        <v>0</v>
      </c>
      <c r="D491" s="464">
        <f t="shared" si="15"/>
        <v>0</v>
      </c>
      <c r="E491" s="465">
        <f t="shared" si="15"/>
        <v>0</v>
      </c>
      <c r="F491" s="462">
        <f t="shared" si="15"/>
        <v>0</v>
      </c>
      <c r="G491" s="466">
        <f t="shared" si="15"/>
        <v>0</v>
      </c>
      <c r="H491" s="464">
        <f t="shared" si="15"/>
        <v>0</v>
      </c>
      <c r="I491" s="465">
        <f t="shared" si="15"/>
        <v>0</v>
      </c>
    </row>
    <row r="492" spans="1:9" ht="41.25" customHeight="1" thickBot="1">
      <c r="A492" s="461" t="s">
        <v>583</v>
      </c>
      <c r="B492" s="279">
        <f t="shared" ref="B492:I492" si="16">B477-B488</f>
        <v>0</v>
      </c>
      <c r="C492" s="279">
        <f t="shared" si="16"/>
        <v>0</v>
      </c>
      <c r="D492" s="279">
        <f t="shared" si="16"/>
        <v>0</v>
      </c>
      <c r="E492" s="279">
        <f t="shared" si="16"/>
        <v>0</v>
      </c>
      <c r="F492" s="279">
        <f t="shared" si="16"/>
        <v>0</v>
      </c>
      <c r="G492" s="279">
        <f t="shared" si="16"/>
        <v>0</v>
      </c>
      <c r="H492" s="279">
        <f t="shared" si="16"/>
        <v>0</v>
      </c>
      <c r="I492" s="279">
        <f t="shared" si="16"/>
        <v>0</v>
      </c>
    </row>
    <row r="493" spans="1:9" ht="26.25" customHeight="1" thickBot="1">
      <c r="A493" s="468" t="s">
        <v>584</v>
      </c>
      <c r="B493" s="279">
        <f t="shared" ref="B493:I493" si="17">B487-B491</f>
        <v>0</v>
      </c>
      <c r="C493" s="279">
        <f t="shared" si="17"/>
        <v>0</v>
      </c>
      <c r="D493" s="279">
        <f t="shared" si="17"/>
        <v>0</v>
      </c>
      <c r="E493" s="279">
        <f t="shared" si="17"/>
        <v>0</v>
      </c>
      <c r="F493" s="279">
        <f t="shared" si="17"/>
        <v>0</v>
      </c>
      <c r="G493" s="279">
        <f t="shared" si="17"/>
        <v>0</v>
      </c>
      <c r="H493" s="279">
        <f t="shared" si="17"/>
        <v>0</v>
      </c>
      <c r="I493" s="279">
        <f t="shared" si="17"/>
        <v>0</v>
      </c>
    </row>
    <row r="494" spans="1:9" ht="26.25" customHeight="1">
      <c r="A494" s="337"/>
      <c r="B494" s="338"/>
      <c r="C494" s="338"/>
      <c r="D494" s="338"/>
      <c r="E494" s="338"/>
      <c r="F494" s="338"/>
      <c r="G494" s="338"/>
      <c r="H494" s="338"/>
      <c r="I494" s="338"/>
    </row>
    <row r="495" spans="1:9" ht="26.25" customHeight="1"/>
    <row r="496" spans="1:9" ht="26.25" customHeight="1"/>
    <row r="497" spans="1:9" ht="26.25" customHeight="1"/>
    <row r="498" spans="1:9" ht="26.25" customHeight="1"/>
    <row r="499" spans="1:9" ht="26.25" customHeight="1"/>
    <row r="500" spans="1:9" ht="26.25" customHeight="1"/>
    <row r="501" spans="1:9" ht="15">
      <c r="A501" s="584" t="s">
        <v>188</v>
      </c>
      <c r="B501" s="585"/>
      <c r="C501" s="585"/>
    </row>
    <row r="502" spans="1:9" ht="15" customHeight="1" thickBot="1">
      <c r="A502" s="206"/>
      <c r="B502" s="339"/>
      <c r="C502" s="339"/>
      <c r="E502" s="498"/>
      <c r="F502" s="498"/>
      <c r="G502" s="498"/>
      <c r="H502" s="498"/>
      <c r="I502" s="498"/>
    </row>
    <row r="503" spans="1:9" ht="13.5" thickBot="1">
      <c r="A503" s="586" t="s">
        <v>87</v>
      </c>
      <c r="B503" s="587"/>
      <c r="C503" s="340" t="s">
        <v>43</v>
      </c>
      <c r="D503" s="474" t="s">
        <v>90</v>
      </c>
    </row>
    <row r="504" spans="1:9">
      <c r="A504" s="753" t="s">
        <v>189</v>
      </c>
      <c r="B504" s="754"/>
      <c r="C504" s="341">
        <v>10138.030000000001</v>
      </c>
      <c r="D504" s="341">
        <v>11700.92</v>
      </c>
      <c r="E504" s="342"/>
      <c r="F504" s="342"/>
      <c r="G504" s="342"/>
      <c r="H504" s="342"/>
      <c r="I504" s="342"/>
    </row>
    <row r="505" spans="1:9" ht="12.75" customHeight="1">
      <c r="A505" s="755" t="s">
        <v>190</v>
      </c>
      <c r="B505" s="756"/>
      <c r="C505" s="343">
        <v>129922.92</v>
      </c>
      <c r="D505" s="343">
        <v>172794.51</v>
      </c>
      <c r="E505" s="344"/>
      <c r="F505" s="344"/>
      <c r="G505" s="344"/>
      <c r="H505" s="344"/>
      <c r="I505" s="344"/>
    </row>
    <row r="506" spans="1:9">
      <c r="A506" s="755" t="s">
        <v>191</v>
      </c>
      <c r="B506" s="756"/>
      <c r="C506" s="343">
        <v>0</v>
      </c>
      <c r="D506" s="343">
        <v>0</v>
      </c>
      <c r="E506" s="345"/>
      <c r="F506" s="345"/>
      <c r="G506" s="345"/>
      <c r="H506" s="345"/>
      <c r="I506" s="345"/>
    </row>
    <row r="507" spans="1:9" ht="12.75" customHeight="1">
      <c r="A507" s="757" t="s">
        <v>192</v>
      </c>
      <c r="B507" s="758"/>
      <c r="C507" s="346">
        <f>C508+C511+C512+C513+C514</f>
        <v>20283826.469999999</v>
      </c>
      <c r="D507" s="346">
        <f>D508+D511+D512+D513+D514</f>
        <v>24629001.449999999</v>
      </c>
    </row>
    <row r="508" spans="1:9" ht="12.75" customHeight="1">
      <c r="A508" s="759" t="s">
        <v>193</v>
      </c>
      <c r="B508" s="760"/>
      <c r="C508" s="347">
        <f>C509-C510</f>
        <v>0</v>
      </c>
      <c r="D508" s="347">
        <f>D509-D510</f>
        <v>0</v>
      </c>
    </row>
    <row r="509" spans="1:9" ht="27" customHeight="1">
      <c r="A509" s="749" t="s">
        <v>194</v>
      </c>
      <c r="B509" s="750"/>
      <c r="C509" s="332">
        <v>0</v>
      </c>
      <c r="D509" s="332">
        <v>0</v>
      </c>
    </row>
    <row r="510" spans="1:9">
      <c r="A510" s="749" t="s">
        <v>195</v>
      </c>
      <c r="B510" s="750"/>
      <c r="C510" s="332">
        <v>0</v>
      </c>
      <c r="D510" s="332">
        <v>0</v>
      </c>
    </row>
    <row r="511" spans="1:9" ht="25.5" customHeight="1">
      <c r="A511" s="751" t="s">
        <v>553</v>
      </c>
      <c r="B511" s="752"/>
      <c r="C511" s="232">
        <v>187640.33</v>
      </c>
      <c r="D511" s="232">
        <v>230649.33</v>
      </c>
    </row>
    <row r="512" spans="1:9" ht="12.75" customHeight="1">
      <c r="A512" s="751" t="s">
        <v>196</v>
      </c>
      <c r="B512" s="752"/>
      <c r="C512" s="232">
        <v>18252954.140000001</v>
      </c>
      <c r="D512" s="232">
        <v>21016252.640000001</v>
      </c>
    </row>
    <row r="513" spans="1:4">
      <c r="A513" s="751" t="s">
        <v>197</v>
      </c>
      <c r="B513" s="752"/>
      <c r="C513" s="232">
        <v>0</v>
      </c>
      <c r="D513" s="232">
        <v>0</v>
      </c>
    </row>
    <row r="514" spans="1:4">
      <c r="A514" s="751" t="s">
        <v>237</v>
      </c>
      <c r="B514" s="752"/>
      <c r="C514" s="232">
        <v>1843232</v>
      </c>
      <c r="D514" s="232">
        <f>54999.23+3115367.91+211732.34</f>
        <v>3382099.48</v>
      </c>
    </row>
    <row r="515" spans="1:4" ht="13.5" thickBot="1">
      <c r="A515" s="744" t="s">
        <v>198</v>
      </c>
      <c r="B515" s="745"/>
      <c r="C515" s="343">
        <v>3375.47</v>
      </c>
      <c r="D515" s="343">
        <v>0</v>
      </c>
    </row>
    <row r="516" spans="1:4" ht="24.75" customHeight="1" thickBot="1">
      <c r="A516" s="746" t="s">
        <v>85</v>
      </c>
      <c r="B516" s="747"/>
      <c r="C516" s="235">
        <f>SUM(C504+C505+C506+C507+C515)</f>
        <v>20427262.889999997</v>
      </c>
      <c r="D516" s="235">
        <f>SUM(D504+D505+D506+D507+D515)</f>
        <v>24813496.879999999</v>
      </c>
    </row>
    <row r="519" spans="1:4" ht="15">
      <c r="A519" s="469" t="s">
        <v>200</v>
      </c>
      <c r="B519" s="470"/>
      <c r="C519" s="498"/>
      <c r="D519" s="498"/>
    </row>
    <row r="520" spans="1:4" ht="13.5" thickBot="1"/>
    <row r="521" spans="1:4" ht="13.5" thickBot="1">
      <c r="A521" s="348" t="s">
        <v>201</v>
      </c>
      <c r="B521" s="349"/>
      <c r="C521" s="349"/>
      <c r="D521" s="350"/>
    </row>
    <row r="522" spans="1:4" ht="13.5" thickBot="1">
      <c r="A522" s="588" t="s">
        <v>43</v>
      </c>
      <c r="B522" s="589"/>
      <c r="C522" s="590" t="s">
        <v>90</v>
      </c>
      <c r="D522" s="591"/>
    </row>
    <row r="523" spans="1:4" ht="13.5" thickBot="1">
      <c r="A523" s="722">
        <v>0</v>
      </c>
      <c r="B523" s="748"/>
      <c r="C523" s="722">
        <v>0</v>
      </c>
      <c r="D523" s="748"/>
    </row>
    <row r="526" spans="1:4" ht="15">
      <c r="A526" s="592" t="s">
        <v>554</v>
      </c>
      <c r="B526" s="592"/>
      <c r="C526" s="592"/>
      <c r="D526" s="593"/>
    </row>
    <row r="527" spans="1:4" ht="15" customHeight="1">
      <c r="A527" s="594" t="s">
        <v>202</v>
      </c>
      <c r="B527" s="594"/>
      <c r="C527" s="594"/>
    </row>
    <row r="528" spans="1:4" ht="14.25" customHeight="1" thickBot="1">
      <c r="A528" s="351"/>
      <c r="B528" s="352"/>
      <c r="C528" s="352"/>
    </row>
    <row r="529" spans="1:4" ht="13.5" thickBot="1">
      <c r="A529" s="742" t="s">
        <v>42</v>
      </c>
      <c r="B529" s="743"/>
      <c r="C529" s="246" t="s">
        <v>203</v>
      </c>
      <c r="D529" s="246" t="s">
        <v>585</v>
      </c>
    </row>
    <row r="530" spans="1:4">
      <c r="A530" s="734" t="s">
        <v>555</v>
      </c>
      <c r="B530" s="735"/>
      <c r="C530" s="353">
        <v>0</v>
      </c>
      <c r="D530" s="354">
        <v>0</v>
      </c>
    </row>
    <row r="531" spans="1:4" ht="28.15" customHeight="1">
      <c r="A531" s="736" t="s">
        <v>556</v>
      </c>
      <c r="B531" s="737"/>
      <c r="C531" s="355">
        <v>0</v>
      </c>
      <c r="D531" s="356">
        <v>0</v>
      </c>
    </row>
    <row r="532" spans="1:4" ht="12.75" customHeight="1">
      <c r="A532" s="738" t="s">
        <v>204</v>
      </c>
      <c r="B532" s="739"/>
      <c r="C532" s="357">
        <v>0</v>
      </c>
      <c r="D532" s="358">
        <v>0</v>
      </c>
    </row>
    <row r="533" spans="1:4">
      <c r="A533" s="740" t="s">
        <v>205</v>
      </c>
      <c r="B533" s="741"/>
      <c r="C533" s="355">
        <v>0</v>
      </c>
      <c r="D533" s="356">
        <v>0</v>
      </c>
    </row>
    <row r="534" spans="1:4" ht="13.5" thickBot="1">
      <c r="A534" s="720" t="s">
        <v>206</v>
      </c>
      <c r="B534" s="721"/>
      <c r="C534" s="359">
        <v>0</v>
      </c>
      <c r="D534" s="360">
        <v>0</v>
      </c>
    </row>
    <row r="535" spans="1:4" ht="13.5" customHeight="1"/>
    <row r="547" spans="1:10">
      <c r="A547" s="471" t="s">
        <v>207</v>
      </c>
      <c r="B547" s="471"/>
      <c r="C547" s="471"/>
      <c r="D547" s="425"/>
      <c r="E547" s="425"/>
      <c r="F547" s="425"/>
      <c r="G547" s="425"/>
      <c r="H547" s="425"/>
      <c r="I547" s="425"/>
      <c r="J547" s="425"/>
    </row>
    <row r="548" spans="1:10" ht="13.5" thickBot="1">
      <c r="A548" s="206"/>
      <c r="B548" s="206"/>
      <c r="C548" s="206"/>
    </row>
    <row r="549" spans="1:10" ht="13.5" thickBot="1">
      <c r="A549" s="478"/>
      <c r="B549" s="340" t="s">
        <v>208</v>
      </c>
      <c r="C549" s="227" t="s">
        <v>209</v>
      </c>
    </row>
    <row r="550" spans="1:10" ht="13.5" thickBot="1">
      <c r="A550" s="479" t="s">
        <v>210</v>
      </c>
      <c r="B550" s="361">
        <f>B551+B556</f>
        <v>0</v>
      </c>
      <c r="C550" s="361">
        <f>C551+C556</f>
        <v>0</v>
      </c>
    </row>
    <row r="551" spans="1:10">
      <c r="A551" s="362" t="s">
        <v>211</v>
      </c>
      <c r="B551" s="363">
        <f>SUM(B553:B555)</f>
        <v>0</v>
      </c>
      <c r="C551" s="363">
        <f>SUM(C553:C555)</f>
        <v>0</v>
      </c>
    </row>
    <row r="552" spans="1:10">
      <c r="A552" s="364" t="s">
        <v>47</v>
      </c>
      <c r="B552" s="365">
        <v>0</v>
      </c>
      <c r="C552" s="366">
        <v>0</v>
      </c>
    </row>
    <row r="553" spans="1:10">
      <c r="A553" s="364"/>
      <c r="B553" s="365">
        <v>0</v>
      </c>
      <c r="C553" s="366">
        <v>0</v>
      </c>
    </row>
    <row r="554" spans="1:10">
      <c r="A554" s="364"/>
      <c r="B554" s="365">
        <v>0</v>
      </c>
      <c r="C554" s="366">
        <v>0</v>
      </c>
    </row>
    <row r="555" spans="1:10" ht="13.5" thickBot="1">
      <c r="A555" s="367"/>
      <c r="B555" s="368">
        <v>0</v>
      </c>
      <c r="C555" s="369">
        <v>0</v>
      </c>
    </row>
    <row r="556" spans="1:10">
      <c r="A556" s="362" t="s">
        <v>212</v>
      </c>
      <c r="B556" s="363">
        <f>SUM(B558:B560)</f>
        <v>0</v>
      </c>
      <c r="C556" s="363">
        <f>SUM(C558:C560)</f>
        <v>0</v>
      </c>
    </row>
    <row r="557" spans="1:10">
      <c r="A557" s="364" t="s">
        <v>47</v>
      </c>
      <c r="B557" s="370">
        <v>0</v>
      </c>
      <c r="C557" s="371">
        <v>0</v>
      </c>
    </row>
    <row r="558" spans="1:10">
      <c r="A558" s="494"/>
      <c r="B558" s="370">
        <v>0</v>
      </c>
      <c r="C558" s="371">
        <v>0</v>
      </c>
    </row>
    <row r="559" spans="1:10">
      <c r="A559" s="494"/>
      <c r="B559" s="365">
        <v>0</v>
      </c>
      <c r="C559" s="366">
        <v>0</v>
      </c>
    </row>
    <row r="560" spans="1:10" ht="13.5" thickBot="1">
      <c r="A560" s="497"/>
      <c r="B560" s="368">
        <v>0</v>
      </c>
      <c r="C560" s="369">
        <v>0</v>
      </c>
    </row>
    <row r="561" spans="1:10" ht="13.5" thickBot="1">
      <c r="A561" s="479" t="s">
        <v>213</v>
      </c>
      <c r="B561" s="361">
        <f>B562+B567</f>
        <v>996631.62</v>
      </c>
      <c r="C561" s="361">
        <v>21450.15</v>
      </c>
    </row>
    <row r="562" spans="1:10">
      <c r="A562" s="496" t="s">
        <v>211</v>
      </c>
      <c r="B562" s="370">
        <f>SUM(B564:B566)</f>
        <v>0</v>
      </c>
      <c r="C562" s="370">
        <f>SUM(C564:C566)</f>
        <v>0</v>
      </c>
    </row>
    <row r="563" spans="1:10">
      <c r="A563" s="494" t="s">
        <v>47</v>
      </c>
      <c r="B563" s="365">
        <v>0</v>
      </c>
      <c r="C563" s="366">
        <v>0</v>
      </c>
    </row>
    <row r="564" spans="1:10">
      <c r="A564" s="494"/>
      <c r="B564" s="365">
        <v>0</v>
      </c>
      <c r="C564" s="366">
        <v>0</v>
      </c>
    </row>
    <row r="565" spans="1:10">
      <c r="A565" s="494"/>
      <c r="B565" s="365">
        <v>0</v>
      </c>
      <c r="C565" s="366">
        <v>0</v>
      </c>
    </row>
    <row r="566" spans="1:10" ht="13.5" thickBot="1">
      <c r="A566" s="497"/>
      <c r="B566" s="368">
        <v>0</v>
      </c>
      <c r="C566" s="369">
        <v>0</v>
      </c>
    </row>
    <row r="567" spans="1:10">
      <c r="A567" s="372" t="s">
        <v>212</v>
      </c>
      <c r="B567" s="373">
        <f>SUM(B569:B571)</f>
        <v>996631.62</v>
      </c>
      <c r="C567" s="373">
        <f>SUM(C569:C571)</f>
        <v>21450.15</v>
      </c>
    </row>
    <row r="568" spans="1:10">
      <c r="A568" s="494" t="s">
        <v>47</v>
      </c>
      <c r="B568" s="365">
        <v>0</v>
      </c>
      <c r="C568" s="365">
        <v>0</v>
      </c>
    </row>
    <row r="569" spans="1:10">
      <c r="A569" s="374" t="s">
        <v>503</v>
      </c>
      <c r="B569" s="365">
        <v>981091.62</v>
      </c>
      <c r="C569" s="365">
        <v>21450.15</v>
      </c>
    </row>
    <row r="570" spans="1:10">
      <c r="A570" s="374" t="s">
        <v>504</v>
      </c>
      <c r="B570" s="365">
        <v>15540</v>
      </c>
      <c r="C570" s="365">
        <v>0</v>
      </c>
    </row>
    <row r="571" spans="1:10" ht="13.5" thickBot="1">
      <c r="A571" s="375"/>
      <c r="B571" s="376"/>
      <c r="C571" s="376"/>
    </row>
    <row r="572" spans="1:10">
      <c r="A572" s="487"/>
      <c r="B572" s="487"/>
      <c r="C572" s="487"/>
    </row>
    <row r="573" spans="1:10">
      <c r="A573" s="487"/>
      <c r="B573" s="487"/>
      <c r="C573" s="487"/>
    </row>
    <row r="574" spans="1:10">
      <c r="A574" s="726" t="s">
        <v>557</v>
      </c>
      <c r="B574" s="726"/>
      <c r="C574" s="726"/>
      <c r="D574" s="726"/>
      <c r="E574" s="727"/>
      <c r="F574" s="727"/>
      <c r="G574" s="727"/>
      <c r="H574" s="727"/>
      <c r="I574" s="727"/>
      <c r="J574" s="425"/>
    </row>
    <row r="575" spans="1:10" ht="43.5" customHeight="1" thickBot="1">
      <c r="A575" s="501"/>
      <c r="B575" s="501"/>
      <c r="C575" s="501"/>
      <c r="D575" s="501"/>
      <c r="E575" s="40"/>
      <c r="F575" s="40"/>
      <c r="G575" s="40"/>
      <c r="H575" s="40"/>
      <c r="I575" s="40"/>
    </row>
    <row r="576" spans="1:10" ht="13.5" thickBot="1">
      <c r="A576" s="728" t="s">
        <v>214</v>
      </c>
      <c r="B576" s="729"/>
      <c r="C576" s="729"/>
      <c r="D576" s="729"/>
      <c r="E576" s="730"/>
    </row>
    <row r="577" spans="1:5" ht="55.5" customHeight="1" thickBot="1">
      <c r="A577" s="627" t="s">
        <v>43</v>
      </c>
      <c r="B577" s="731"/>
      <c r="C577" s="732" t="s">
        <v>44</v>
      </c>
      <c r="D577" s="733"/>
      <c r="E577" s="377" t="s">
        <v>45</v>
      </c>
    </row>
    <row r="578" spans="1:5" ht="24.75" customHeight="1" thickBot="1">
      <c r="A578" s="722">
        <v>0</v>
      </c>
      <c r="B578" s="723"/>
      <c r="C578" s="724">
        <v>0</v>
      </c>
      <c r="D578" s="725"/>
      <c r="E578" s="378"/>
    </row>
    <row r="579" spans="1:5" ht="14.25" customHeight="1">
      <c r="A579" s="487"/>
      <c r="B579" s="487"/>
      <c r="C579" s="487"/>
    </row>
    <row r="580" spans="1:5" hidden="1">
      <c r="A580" s="487"/>
      <c r="B580" s="487"/>
      <c r="C580" s="487"/>
    </row>
    <row r="581" spans="1:5" hidden="1">
      <c r="A581" s="487"/>
      <c r="B581" s="487"/>
      <c r="C581" s="487"/>
    </row>
    <row r="582" spans="1:5" hidden="1">
      <c r="A582" s="487"/>
      <c r="B582" s="487"/>
      <c r="C582" s="487"/>
    </row>
    <row r="583" spans="1:5" hidden="1">
      <c r="A583" s="487"/>
      <c r="B583" s="487"/>
      <c r="C583" s="487"/>
    </row>
    <row r="584" spans="1:5" hidden="1">
      <c r="A584" s="487"/>
      <c r="B584" s="487"/>
      <c r="C584" s="487"/>
    </row>
    <row r="585" spans="1:5" hidden="1">
      <c r="A585" s="487"/>
      <c r="B585" s="487"/>
      <c r="C585" s="487"/>
    </row>
    <row r="586" spans="1:5" hidden="1">
      <c r="A586" s="487"/>
      <c r="B586" s="487"/>
      <c r="C586" s="487"/>
    </row>
    <row r="587" spans="1:5" hidden="1">
      <c r="A587" s="487"/>
      <c r="B587" s="487"/>
      <c r="C587" s="487"/>
    </row>
    <row r="588" spans="1:5">
      <c r="A588" s="487"/>
      <c r="B588" s="487"/>
      <c r="C588" s="487"/>
    </row>
    <row r="589" spans="1:5">
      <c r="A589" s="487"/>
      <c r="B589" s="487"/>
      <c r="C589" s="487"/>
    </row>
    <row r="590" spans="1:5">
      <c r="A590" s="487"/>
      <c r="B590" s="487"/>
      <c r="C590" s="487"/>
    </row>
    <row r="591" spans="1:5">
      <c r="A591" s="487"/>
      <c r="B591" s="487"/>
      <c r="C591" s="487"/>
    </row>
    <row r="592" spans="1:5">
      <c r="A592" s="487"/>
      <c r="B592" s="487"/>
      <c r="C592" s="487"/>
    </row>
    <row r="593" spans="1:7">
      <c r="A593" s="487"/>
      <c r="B593" s="487"/>
      <c r="C593" s="487"/>
    </row>
    <row r="594" spans="1:7">
      <c r="A594" s="487"/>
      <c r="B594" s="487"/>
      <c r="C594" s="487"/>
    </row>
    <row r="595" spans="1:7">
      <c r="A595" s="487"/>
      <c r="B595" s="487"/>
      <c r="C595" s="487"/>
    </row>
    <row r="596" spans="1:7">
      <c r="A596" s="487"/>
      <c r="B596" s="487"/>
      <c r="C596" s="487"/>
    </row>
    <row r="597" spans="1:7">
      <c r="A597" s="487"/>
      <c r="B597" s="487"/>
      <c r="C597" s="487"/>
    </row>
    <row r="598" spans="1:7">
      <c r="A598" s="487"/>
      <c r="B598" s="487"/>
      <c r="C598" s="487"/>
    </row>
    <row r="599" spans="1:7">
      <c r="A599" s="487"/>
      <c r="B599" s="487"/>
      <c r="C599" s="487"/>
    </row>
    <row r="600" spans="1:7">
      <c r="A600" s="487"/>
      <c r="B600" s="487"/>
      <c r="C600" s="487"/>
    </row>
    <row r="601" spans="1:7">
      <c r="A601" s="487"/>
      <c r="B601" s="487"/>
      <c r="C601" s="487"/>
    </row>
    <row r="602" spans="1:7">
      <c r="A602" s="487" t="s">
        <v>215</v>
      </c>
      <c r="B602" s="487"/>
      <c r="C602" s="487"/>
    </row>
    <row r="603" spans="1:7">
      <c r="A603" s="549" t="s">
        <v>216</v>
      </c>
      <c r="B603" s="549"/>
      <c r="C603" s="549"/>
    </row>
    <row r="604" spans="1:7" ht="13.5" thickBot="1">
      <c r="A604" s="487"/>
      <c r="B604" s="487"/>
      <c r="C604" s="487"/>
    </row>
    <row r="605" spans="1:7" ht="26.25" thickBot="1">
      <c r="A605" s="550" t="s">
        <v>558</v>
      </c>
      <c r="B605" s="551"/>
      <c r="C605" s="551"/>
      <c r="D605" s="552"/>
      <c r="E605" s="340" t="s">
        <v>208</v>
      </c>
      <c r="F605" s="227" t="s">
        <v>209</v>
      </c>
      <c r="G605" s="379"/>
    </row>
    <row r="606" spans="1:7" ht="13.5" thickBot="1">
      <c r="A606" s="556" t="s">
        <v>559</v>
      </c>
      <c r="B606" s="557"/>
      <c r="C606" s="557"/>
      <c r="D606" s="558"/>
      <c r="E606" s="361">
        <f>SUM(E607:E614)</f>
        <v>10522508.630000001</v>
      </c>
      <c r="F606" s="361">
        <f>SUM(F607:F614)</f>
        <v>8024177.1300000008</v>
      </c>
      <c r="G606" s="380"/>
    </row>
    <row r="607" spans="1:7" ht="14.25" customHeight="1">
      <c r="A607" s="711" t="s">
        <v>217</v>
      </c>
      <c r="B607" s="712"/>
      <c r="C607" s="712"/>
      <c r="D607" s="713"/>
      <c r="E607" s="370">
        <v>4740325.17</v>
      </c>
      <c r="F607" s="371">
        <v>4603140.2300000004</v>
      </c>
      <c r="G607" s="186"/>
    </row>
    <row r="608" spans="1:7">
      <c r="A608" s="699" t="s">
        <v>218</v>
      </c>
      <c r="B608" s="700"/>
      <c r="C608" s="700"/>
      <c r="D608" s="701"/>
      <c r="E608" s="365">
        <v>1016760.48</v>
      </c>
      <c r="F608" s="366">
        <v>817175.92</v>
      </c>
      <c r="G608" s="186"/>
    </row>
    <row r="609" spans="1:7">
      <c r="A609" s="699" t="s">
        <v>219</v>
      </c>
      <c r="B609" s="700"/>
      <c r="C609" s="700"/>
      <c r="D609" s="701"/>
      <c r="E609" s="365">
        <v>4712302.59</v>
      </c>
      <c r="F609" s="366">
        <v>2484779.56</v>
      </c>
      <c r="G609" s="186"/>
    </row>
    <row r="610" spans="1:7">
      <c r="A610" s="714" t="s">
        <v>220</v>
      </c>
      <c r="B610" s="715"/>
      <c r="C610" s="715"/>
      <c r="D610" s="716"/>
      <c r="E610" s="365">
        <v>0</v>
      </c>
      <c r="F610" s="366">
        <v>0</v>
      </c>
      <c r="G610" s="186"/>
    </row>
    <row r="611" spans="1:7">
      <c r="A611" s="699" t="s">
        <v>221</v>
      </c>
      <c r="B611" s="700"/>
      <c r="C611" s="700"/>
      <c r="D611" s="701"/>
      <c r="E611" s="365">
        <v>0</v>
      </c>
      <c r="F611" s="366">
        <v>0</v>
      </c>
      <c r="G611" s="186"/>
    </row>
    <row r="612" spans="1:7">
      <c r="A612" s="705" t="s">
        <v>222</v>
      </c>
      <c r="B612" s="706"/>
      <c r="C612" s="706"/>
      <c r="D612" s="707"/>
      <c r="E612" s="365">
        <v>0</v>
      </c>
      <c r="F612" s="366">
        <v>0</v>
      </c>
      <c r="G612" s="186"/>
    </row>
    <row r="613" spans="1:7" ht="24.75" customHeight="1">
      <c r="A613" s="705" t="s">
        <v>223</v>
      </c>
      <c r="B613" s="706"/>
      <c r="C613" s="706"/>
      <c r="D613" s="707"/>
      <c r="E613" s="365">
        <v>49342.58</v>
      </c>
      <c r="F613" s="366">
        <v>99113.14</v>
      </c>
      <c r="G613" s="186"/>
    </row>
    <row r="614" spans="1:7" ht="12.75" customHeight="1" thickBot="1">
      <c r="A614" s="717" t="s">
        <v>224</v>
      </c>
      <c r="B614" s="718"/>
      <c r="C614" s="718"/>
      <c r="D614" s="719"/>
      <c r="E614" s="381">
        <v>3777.81</v>
      </c>
      <c r="F614" s="382">
        <v>19968.28</v>
      </c>
      <c r="G614" s="186"/>
    </row>
    <row r="615" spans="1:7" ht="13.5" customHeight="1" thickBot="1">
      <c r="A615" s="556" t="s">
        <v>225</v>
      </c>
      <c r="B615" s="557"/>
      <c r="C615" s="557"/>
      <c r="D615" s="558"/>
      <c r="E615" s="383">
        <v>429.1</v>
      </c>
      <c r="F615" s="384">
        <v>5520.18</v>
      </c>
      <c r="G615" s="385"/>
    </row>
    <row r="616" spans="1:7" ht="13.5" customHeight="1" thickBot="1">
      <c r="A616" s="673" t="s">
        <v>226</v>
      </c>
      <c r="B616" s="674"/>
      <c r="C616" s="674"/>
      <c r="D616" s="675"/>
      <c r="E616" s="386">
        <v>0</v>
      </c>
      <c r="F616" s="387">
        <v>0</v>
      </c>
      <c r="G616" s="385"/>
    </row>
    <row r="617" spans="1:7" ht="13.5" customHeight="1" thickBot="1">
      <c r="A617" s="673" t="s">
        <v>227</v>
      </c>
      <c r="B617" s="674"/>
      <c r="C617" s="674"/>
      <c r="D617" s="675"/>
      <c r="E617" s="383">
        <v>0</v>
      </c>
      <c r="F617" s="384">
        <v>0</v>
      </c>
      <c r="G617" s="385"/>
    </row>
    <row r="618" spans="1:7" ht="13.5" customHeight="1" thickBot="1">
      <c r="A618" s="708" t="s">
        <v>228</v>
      </c>
      <c r="B618" s="709"/>
      <c r="C618" s="709"/>
      <c r="D618" s="710"/>
      <c r="E618" s="383">
        <v>0</v>
      </c>
      <c r="F618" s="384">
        <v>0</v>
      </c>
      <c r="G618" s="385"/>
    </row>
    <row r="619" spans="1:7" ht="13.5" customHeight="1" thickBot="1">
      <c r="A619" s="708" t="s">
        <v>229</v>
      </c>
      <c r="B619" s="709"/>
      <c r="C619" s="709"/>
      <c r="D619" s="710"/>
      <c r="E619" s="361">
        <f>E620+E628+E631+E634</f>
        <v>40678226.420000002</v>
      </c>
      <c r="F619" s="361">
        <f>SUM(F620+F628+F631+F634)</f>
        <v>12396454.08</v>
      </c>
      <c r="G619" s="380"/>
    </row>
    <row r="620" spans="1:7" ht="13.5" customHeight="1">
      <c r="A620" s="711" t="s">
        <v>230</v>
      </c>
      <c r="B620" s="712"/>
      <c r="C620" s="712"/>
      <c r="D620" s="713"/>
      <c r="E620" s="388">
        <f>SUM(E621:E627)</f>
        <v>8579346.5199999996</v>
      </c>
      <c r="F620" s="388">
        <f>SUM(F621:F627)</f>
        <v>10280868.49</v>
      </c>
      <c r="G620" s="389"/>
    </row>
    <row r="621" spans="1:7">
      <c r="A621" s="613" t="s">
        <v>231</v>
      </c>
      <c r="B621" s="614"/>
      <c r="C621" s="614"/>
      <c r="D621" s="615"/>
      <c r="E621" s="390">
        <v>0</v>
      </c>
      <c r="F621" s="391">
        <v>0</v>
      </c>
      <c r="G621" s="392"/>
    </row>
    <row r="622" spans="1:7">
      <c r="A622" s="613" t="s">
        <v>232</v>
      </c>
      <c r="B622" s="614"/>
      <c r="C622" s="614"/>
      <c r="D622" s="615"/>
      <c r="E622" s="390">
        <v>0</v>
      </c>
      <c r="F622" s="391">
        <v>0</v>
      </c>
      <c r="G622" s="392"/>
    </row>
    <row r="623" spans="1:7">
      <c r="A623" s="613" t="s">
        <v>233</v>
      </c>
      <c r="B623" s="614"/>
      <c r="C623" s="614"/>
      <c r="D623" s="615"/>
      <c r="E623" s="390">
        <v>0</v>
      </c>
      <c r="F623" s="391">
        <v>0</v>
      </c>
      <c r="G623" s="392"/>
    </row>
    <row r="624" spans="1:7">
      <c r="A624" s="613" t="s">
        <v>234</v>
      </c>
      <c r="B624" s="614"/>
      <c r="C624" s="614"/>
      <c r="D624" s="615"/>
      <c r="E624" s="390">
        <v>0</v>
      </c>
      <c r="F624" s="391">
        <v>0</v>
      </c>
      <c r="G624" s="392"/>
    </row>
    <row r="625" spans="1:7">
      <c r="A625" s="613" t="s">
        <v>235</v>
      </c>
      <c r="B625" s="614"/>
      <c r="C625" s="614"/>
      <c r="D625" s="615"/>
      <c r="E625" s="390">
        <v>0</v>
      </c>
      <c r="F625" s="391">
        <v>0</v>
      </c>
      <c r="G625" s="392"/>
    </row>
    <row r="626" spans="1:7">
      <c r="A626" s="613" t="s">
        <v>236</v>
      </c>
      <c r="B626" s="614"/>
      <c r="C626" s="614"/>
      <c r="D626" s="615"/>
      <c r="E626" s="390">
        <v>0</v>
      </c>
      <c r="F626" s="391">
        <v>0</v>
      </c>
      <c r="G626" s="392"/>
    </row>
    <row r="627" spans="1:7">
      <c r="A627" s="613" t="s">
        <v>237</v>
      </c>
      <c r="B627" s="614"/>
      <c r="C627" s="614"/>
      <c r="D627" s="615"/>
      <c r="E627" s="390">
        <v>8579346.5199999996</v>
      </c>
      <c r="F627" s="391">
        <v>10280868.49</v>
      </c>
      <c r="G627" s="392"/>
    </row>
    <row r="628" spans="1:7">
      <c r="A628" s="705" t="s">
        <v>238</v>
      </c>
      <c r="B628" s="706"/>
      <c r="C628" s="706"/>
      <c r="D628" s="707"/>
      <c r="E628" s="393">
        <f>SUM(E629:E630)</f>
        <v>0</v>
      </c>
      <c r="F628" s="393">
        <f>SUM(F629:F630)</f>
        <v>0</v>
      </c>
      <c r="G628" s="389"/>
    </row>
    <row r="629" spans="1:7" ht="12.75" customHeight="1">
      <c r="A629" s="613" t="s">
        <v>239</v>
      </c>
      <c r="B629" s="614"/>
      <c r="C629" s="614"/>
      <c r="D629" s="615"/>
      <c r="E629" s="390">
        <v>0</v>
      </c>
      <c r="F629" s="391">
        <v>0</v>
      </c>
      <c r="G629" s="392"/>
    </row>
    <row r="630" spans="1:7">
      <c r="A630" s="613" t="s">
        <v>240</v>
      </c>
      <c r="B630" s="614"/>
      <c r="C630" s="614"/>
      <c r="D630" s="615"/>
      <c r="E630" s="390">
        <v>0</v>
      </c>
      <c r="F630" s="391">
        <v>0</v>
      </c>
      <c r="G630" s="392"/>
    </row>
    <row r="631" spans="1:7">
      <c r="A631" s="699" t="s">
        <v>241</v>
      </c>
      <c r="B631" s="700"/>
      <c r="C631" s="700"/>
      <c r="D631" s="701"/>
      <c r="E631" s="393">
        <f>SUM(E632:E633)</f>
        <v>0</v>
      </c>
      <c r="F631" s="393">
        <f>SUM(F632:F633)</f>
        <v>0</v>
      </c>
      <c r="G631" s="389"/>
    </row>
    <row r="632" spans="1:7">
      <c r="A632" s="613" t="s">
        <v>242</v>
      </c>
      <c r="B632" s="614"/>
      <c r="C632" s="614"/>
      <c r="D632" s="615"/>
      <c r="E632" s="390">
        <v>0</v>
      </c>
      <c r="F632" s="391">
        <v>0</v>
      </c>
      <c r="G632" s="392"/>
    </row>
    <row r="633" spans="1:7">
      <c r="A633" s="613" t="s">
        <v>243</v>
      </c>
      <c r="B633" s="614"/>
      <c r="C633" s="614"/>
      <c r="D633" s="615"/>
      <c r="E633" s="390">
        <v>0</v>
      </c>
      <c r="F633" s="391">
        <v>0</v>
      </c>
      <c r="G633" s="392"/>
    </row>
    <row r="634" spans="1:7">
      <c r="A634" s="699" t="s">
        <v>244</v>
      </c>
      <c r="B634" s="700"/>
      <c r="C634" s="700"/>
      <c r="D634" s="701"/>
      <c r="E634" s="393">
        <f>SUM(E635:E648)</f>
        <v>32098879.899999999</v>
      </c>
      <c r="F634" s="393">
        <f>SUM(F635:F648)</f>
        <v>2115585.59</v>
      </c>
      <c r="G634" s="389"/>
    </row>
    <row r="635" spans="1:7">
      <c r="A635" s="613" t="s">
        <v>245</v>
      </c>
      <c r="B635" s="614"/>
      <c r="C635" s="614"/>
      <c r="D635" s="615"/>
      <c r="E635" s="365">
        <v>32098879.899999999</v>
      </c>
      <c r="F635" s="366">
        <v>2115585.59</v>
      </c>
      <c r="G635" s="186"/>
    </row>
    <row r="636" spans="1:7">
      <c r="A636" s="613" t="s">
        <v>246</v>
      </c>
      <c r="B636" s="614"/>
      <c r="C636" s="614"/>
      <c r="D636" s="615"/>
      <c r="E636" s="365">
        <v>0</v>
      </c>
      <c r="F636" s="366">
        <v>0</v>
      </c>
      <c r="G636" s="186"/>
    </row>
    <row r="637" spans="1:7">
      <c r="A637" s="702" t="s">
        <v>247</v>
      </c>
      <c r="B637" s="703"/>
      <c r="C637" s="703"/>
      <c r="D637" s="704"/>
      <c r="E637" s="198">
        <v>0</v>
      </c>
      <c r="F637" s="491">
        <v>0</v>
      </c>
      <c r="G637" s="394"/>
    </row>
    <row r="638" spans="1:7">
      <c r="A638" s="613" t="s">
        <v>248</v>
      </c>
      <c r="B638" s="614"/>
      <c r="C638" s="614"/>
      <c r="D638" s="615"/>
      <c r="E638" s="365">
        <v>0</v>
      </c>
      <c r="F638" s="366">
        <v>0</v>
      </c>
      <c r="G638" s="186"/>
    </row>
    <row r="639" spans="1:7">
      <c r="A639" s="613" t="s">
        <v>249</v>
      </c>
      <c r="B639" s="614"/>
      <c r="C639" s="614"/>
      <c r="D639" s="615"/>
      <c r="E639" s="365">
        <v>0</v>
      </c>
      <c r="F639" s="366">
        <v>0</v>
      </c>
      <c r="G639" s="186"/>
    </row>
    <row r="640" spans="1:7">
      <c r="A640" s="613" t="s">
        <v>250</v>
      </c>
      <c r="B640" s="614"/>
      <c r="C640" s="614"/>
      <c r="D640" s="615"/>
      <c r="E640" s="365">
        <v>0</v>
      </c>
      <c r="F640" s="366">
        <v>0</v>
      </c>
      <c r="G640" s="186"/>
    </row>
    <row r="641" spans="1:9">
      <c r="A641" s="613" t="s">
        <v>251</v>
      </c>
      <c r="B641" s="614"/>
      <c r="C641" s="614"/>
      <c r="D641" s="615"/>
      <c r="E641" s="365">
        <v>0</v>
      </c>
      <c r="F641" s="366">
        <v>0</v>
      </c>
      <c r="G641" s="186"/>
    </row>
    <row r="642" spans="1:9">
      <c r="A642" s="613" t="s">
        <v>252</v>
      </c>
      <c r="B642" s="614"/>
      <c r="C642" s="614"/>
      <c r="D642" s="615"/>
      <c r="E642" s="365">
        <v>0</v>
      </c>
      <c r="F642" s="366">
        <v>0</v>
      </c>
      <c r="G642" s="186"/>
    </row>
    <row r="643" spans="1:9">
      <c r="A643" s="613" t="s">
        <v>253</v>
      </c>
      <c r="B643" s="614"/>
      <c r="C643" s="614"/>
      <c r="D643" s="615"/>
      <c r="E643" s="365">
        <v>0</v>
      </c>
      <c r="F643" s="366">
        <v>0</v>
      </c>
      <c r="G643" s="186"/>
    </row>
    <row r="644" spans="1:9">
      <c r="A644" s="601" t="s">
        <v>254</v>
      </c>
      <c r="B644" s="602"/>
      <c r="C644" s="602"/>
      <c r="D644" s="603"/>
      <c r="E644" s="365">
        <v>0</v>
      </c>
      <c r="F644" s="366">
        <v>0</v>
      </c>
      <c r="G644" s="186"/>
    </row>
    <row r="645" spans="1:9" ht="12.75" customHeight="1">
      <c r="A645" s="601" t="s">
        <v>255</v>
      </c>
      <c r="B645" s="602"/>
      <c r="C645" s="602"/>
      <c r="D645" s="603"/>
      <c r="E645" s="365">
        <v>0</v>
      </c>
      <c r="F645" s="366">
        <v>0</v>
      </c>
      <c r="G645" s="186"/>
    </row>
    <row r="646" spans="1:9" ht="12.75" customHeight="1">
      <c r="A646" s="601" t="s">
        <v>256</v>
      </c>
      <c r="B646" s="602"/>
      <c r="C646" s="602"/>
      <c r="D646" s="603"/>
      <c r="E646" s="365">
        <v>0</v>
      </c>
      <c r="F646" s="366">
        <v>0</v>
      </c>
      <c r="G646" s="186"/>
    </row>
    <row r="647" spans="1:9" ht="12.75" customHeight="1">
      <c r="A647" s="604" t="s">
        <v>257</v>
      </c>
      <c r="B647" s="605"/>
      <c r="C647" s="605"/>
      <c r="D647" s="606"/>
      <c r="E647" s="365">
        <v>0</v>
      </c>
      <c r="F647" s="366">
        <v>0</v>
      </c>
      <c r="G647" s="186"/>
    </row>
    <row r="648" spans="1:9" ht="12.75" customHeight="1" thickBot="1">
      <c r="A648" s="607" t="s">
        <v>586</v>
      </c>
      <c r="B648" s="608"/>
      <c r="C648" s="608"/>
      <c r="D648" s="609"/>
      <c r="E648" s="365">
        <v>0</v>
      </c>
      <c r="F648" s="366">
        <v>0</v>
      </c>
      <c r="G648" s="186"/>
      <c r="I648" s="394"/>
    </row>
    <row r="649" spans="1:9" ht="15.75" customHeight="1" thickBot="1">
      <c r="A649" s="610" t="s">
        <v>258</v>
      </c>
      <c r="B649" s="611"/>
      <c r="C649" s="611"/>
      <c r="D649" s="612"/>
      <c r="E649" s="304">
        <f>SUM(E606+E615+E616+E617+E618+E619)</f>
        <v>51201164.150000006</v>
      </c>
      <c r="F649" s="304">
        <f>SUM(F606+F615+F616+F617+F618+F619)</f>
        <v>20426151.390000001</v>
      </c>
      <c r="G649" s="380"/>
    </row>
    <row r="651" spans="1:9">
      <c r="A651" s="574" t="s">
        <v>259</v>
      </c>
      <c r="B651" s="575"/>
      <c r="C651" s="575"/>
      <c r="D651" s="575"/>
    </row>
    <row r="652" spans="1:9" ht="12.75" customHeight="1" thickBot="1">
      <c r="A652" s="395"/>
      <c r="B652" s="395"/>
      <c r="C652" s="396"/>
      <c r="D652" s="62"/>
    </row>
    <row r="653" spans="1:9">
      <c r="A653" s="576" t="s">
        <v>260</v>
      </c>
      <c r="B653" s="577"/>
      <c r="C653" s="578" t="s">
        <v>208</v>
      </c>
      <c r="D653" s="578" t="s">
        <v>209</v>
      </c>
    </row>
    <row r="654" spans="1:9" ht="12.75" customHeight="1" thickBot="1">
      <c r="A654" s="693"/>
      <c r="B654" s="694"/>
      <c r="C654" s="579"/>
      <c r="D654" s="580"/>
    </row>
    <row r="655" spans="1:9">
      <c r="A655" s="695" t="s">
        <v>261</v>
      </c>
      <c r="B655" s="696"/>
      <c r="C655" s="397">
        <v>6682754.0599999996</v>
      </c>
      <c r="D655" s="398">
        <v>5244704.5999999996</v>
      </c>
    </row>
    <row r="656" spans="1:9">
      <c r="A656" s="697" t="s">
        <v>262</v>
      </c>
      <c r="B656" s="698"/>
      <c r="C656" s="399"/>
      <c r="D656" s="400">
        <v>0</v>
      </c>
    </row>
    <row r="657" spans="1:6">
      <c r="A657" s="687" t="s">
        <v>263</v>
      </c>
      <c r="B657" s="688"/>
      <c r="C657" s="399">
        <v>12390220.51</v>
      </c>
      <c r="D657" s="400">
        <f>16434523-8391.25-1107224.79-100.48+816.25</f>
        <v>15319622.73</v>
      </c>
    </row>
    <row r="658" spans="1:6">
      <c r="A658" s="595" t="s">
        <v>264</v>
      </c>
      <c r="B658" s="596"/>
      <c r="C658" s="399">
        <v>0</v>
      </c>
      <c r="D658" s="400">
        <v>0</v>
      </c>
    </row>
    <row r="659" spans="1:6" ht="30" customHeight="1">
      <c r="A659" s="689" t="s">
        <v>265</v>
      </c>
      <c r="B659" s="690"/>
      <c r="C659" s="399">
        <v>117649.5</v>
      </c>
      <c r="D659" s="400">
        <v>149913.92000000001</v>
      </c>
    </row>
    <row r="660" spans="1:6" ht="43.9" customHeight="1">
      <c r="A660" s="689" t="s">
        <v>266</v>
      </c>
      <c r="B660" s="690"/>
      <c r="C660" s="399">
        <v>32603.75</v>
      </c>
      <c r="D660" s="400">
        <v>39382.26</v>
      </c>
    </row>
    <row r="661" spans="1:6" ht="27" customHeight="1">
      <c r="A661" s="691" t="s">
        <v>267</v>
      </c>
      <c r="B661" s="692"/>
      <c r="C661" s="401">
        <v>2841.3</v>
      </c>
      <c r="D661" s="402">
        <v>0</v>
      </c>
      <c r="E661" s="394"/>
    </row>
    <row r="662" spans="1:6" ht="12.75" customHeight="1">
      <c r="A662" s="689" t="s">
        <v>268</v>
      </c>
      <c r="B662" s="690"/>
      <c r="C662" s="399">
        <v>328702.5</v>
      </c>
      <c r="D662" s="400">
        <v>69652.899999999994</v>
      </c>
    </row>
    <row r="663" spans="1:6" ht="28.9" customHeight="1">
      <c r="A663" s="595" t="s">
        <v>269</v>
      </c>
      <c r="B663" s="596"/>
      <c r="C663" s="403">
        <v>0</v>
      </c>
      <c r="D663" s="400">
        <v>0</v>
      </c>
    </row>
    <row r="664" spans="1:6" ht="35.450000000000003" customHeight="1" thickBot="1">
      <c r="A664" s="597" t="s">
        <v>16</v>
      </c>
      <c r="B664" s="598"/>
      <c r="C664" s="404">
        <v>0</v>
      </c>
      <c r="D664" s="405">
        <v>0</v>
      </c>
    </row>
    <row r="665" spans="1:6" ht="13.5" thickBot="1">
      <c r="A665" s="599" t="s">
        <v>76</v>
      </c>
      <c r="B665" s="600"/>
      <c r="C665" s="406">
        <f>SUM(C655:C664)</f>
        <v>19554771.620000001</v>
      </c>
      <c r="D665" s="406">
        <f>SUM(D655:D664)</f>
        <v>20823276.41</v>
      </c>
    </row>
    <row r="668" spans="1:6">
      <c r="A668" s="549" t="s">
        <v>270</v>
      </c>
      <c r="B668" s="549"/>
      <c r="C668" s="549"/>
    </row>
    <row r="669" spans="1:6" ht="13.5" thickBot="1">
      <c r="A669" s="487"/>
      <c r="B669" s="487"/>
      <c r="C669" s="487"/>
    </row>
    <row r="670" spans="1:6" ht="27.75" customHeight="1" thickBot="1">
      <c r="A670" s="581" t="s">
        <v>271</v>
      </c>
      <c r="B670" s="582"/>
      <c r="C670" s="582"/>
      <c r="D670" s="583"/>
      <c r="E670" s="340" t="s">
        <v>208</v>
      </c>
      <c r="F670" s="227" t="s">
        <v>209</v>
      </c>
    </row>
    <row r="671" spans="1:6" ht="13.5" thickBot="1">
      <c r="A671" s="556" t="s">
        <v>272</v>
      </c>
      <c r="B671" s="557"/>
      <c r="C671" s="557"/>
      <c r="D671" s="558"/>
      <c r="E671" s="407">
        <f>E672+E673+E674</f>
        <v>6174938.7999999998</v>
      </c>
      <c r="F671" s="407">
        <f>F672+F673+F674</f>
        <v>18020698.469999999</v>
      </c>
    </row>
    <row r="672" spans="1:6" ht="13.5" customHeight="1">
      <c r="A672" s="646" t="s">
        <v>273</v>
      </c>
      <c r="B672" s="647"/>
      <c r="C672" s="647"/>
      <c r="D672" s="648"/>
      <c r="E672" s="408">
        <v>3463080</v>
      </c>
      <c r="F672" s="409">
        <v>10943937</v>
      </c>
    </row>
    <row r="673" spans="1:6" ht="12.75" customHeight="1">
      <c r="A673" s="562" t="s">
        <v>274</v>
      </c>
      <c r="B673" s="563"/>
      <c r="C673" s="563"/>
      <c r="D673" s="564"/>
      <c r="E673" s="390">
        <v>0</v>
      </c>
      <c r="F673" s="391">
        <v>0</v>
      </c>
    </row>
    <row r="674" spans="1:6" ht="12.75" customHeight="1" thickBot="1">
      <c r="A674" s="643" t="s">
        <v>560</v>
      </c>
      <c r="B674" s="644"/>
      <c r="C674" s="644"/>
      <c r="D674" s="645"/>
      <c r="E674" s="410">
        <v>2711858.8</v>
      </c>
      <c r="F674" s="411">
        <v>7076761.4699999997</v>
      </c>
    </row>
    <row r="675" spans="1:6" ht="13.5" customHeight="1" thickBot="1">
      <c r="A675" s="667" t="s">
        <v>275</v>
      </c>
      <c r="B675" s="668"/>
      <c r="C675" s="668"/>
      <c r="D675" s="669"/>
      <c r="E675" s="407">
        <v>0</v>
      </c>
      <c r="F675" s="412">
        <v>0</v>
      </c>
    </row>
    <row r="676" spans="1:6" ht="13.5" thickBot="1">
      <c r="A676" s="684" t="s">
        <v>276</v>
      </c>
      <c r="B676" s="685"/>
      <c r="C676" s="685"/>
      <c r="D676" s="686"/>
      <c r="E676" s="413">
        <f>SUM(E677:E686)</f>
        <v>34881825.790000007</v>
      </c>
      <c r="F676" s="413">
        <f>SUM(F677:F686)</f>
        <v>26881951.620000005</v>
      </c>
    </row>
    <row r="677" spans="1:6">
      <c r="A677" s="565" t="s">
        <v>561</v>
      </c>
      <c r="B677" s="566"/>
      <c r="C677" s="566"/>
      <c r="D677" s="567"/>
      <c r="E677" s="414">
        <v>0</v>
      </c>
      <c r="F677" s="414">
        <v>0</v>
      </c>
    </row>
    <row r="678" spans="1:6">
      <c r="A678" s="559" t="s">
        <v>562</v>
      </c>
      <c r="B678" s="560"/>
      <c r="C678" s="560"/>
      <c r="D678" s="561"/>
      <c r="E678" s="415">
        <v>0</v>
      </c>
      <c r="F678" s="415">
        <v>0</v>
      </c>
    </row>
    <row r="679" spans="1:6">
      <c r="A679" s="559" t="s">
        <v>277</v>
      </c>
      <c r="B679" s="560"/>
      <c r="C679" s="560"/>
      <c r="D679" s="561"/>
      <c r="E679" s="390">
        <v>31101.69</v>
      </c>
      <c r="F679" s="390">
        <v>46183.47</v>
      </c>
    </row>
    <row r="680" spans="1:6">
      <c r="A680" s="559" t="s">
        <v>563</v>
      </c>
      <c r="B680" s="560"/>
      <c r="C680" s="560"/>
      <c r="D680" s="561"/>
      <c r="E680" s="390">
        <v>0</v>
      </c>
      <c r="F680" s="391">
        <v>0</v>
      </c>
    </row>
    <row r="681" spans="1:6">
      <c r="A681" s="559" t="s">
        <v>278</v>
      </c>
      <c r="B681" s="560"/>
      <c r="C681" s="560"/>
      <c r="D681" s="561"/>
      <c r="E681" s="390">
        <v>0</v>
      </c>
      <c r="F681" s="391">
        <v>0</v>
      </c>
    </row>
    <row r="682" spans="1:6">
      <c r="A682" s="559" t="s">
        <v>279</v>
      </c>
      <c r="B682" s="560"/>
      <c r="C682" s="560"/>
      <c r="D682" s="561"/>
      <c r="E682" s="416">
        <v>33513064.48</v>
      </c>
      <c r="F682" s="417">
        <v>270262.15000000002</v>
      </c>
    </row>
    <row r="683" spans="1:6">
      <c r="A683" s="559" t="s">
        <v>280</v>
      </c>
      <c r="B683" s="560"/>
      <c r="C683" s="560"/>
      <c r="D683" s="561"/>
      <c r="E683" s="416">
        <v>16462.919999999998</v>
      </c>
      <c r="F683" s="418">
        <f>154264+34917</f>
        <v>189181</v>
      </c>
    </row>
    <row r="684" spans="1:6">
      <c r="A684" s="562" t="s">
        <v>564</v>
      </c>
      <c r="B684" s="563"/>
      <c r="C684" s="563"/>
      <c r="D684" s="564"/>
      <c r="E684" s="390">
        <v>0</v>
      </c>
      <c r="F684" s="419">
        <v>0</v>
      </c>
    </row>
    <row r="685" spans="1:6" ht="31.15" customHeight="1">
      <c r="A685" s="562" t="s">
        <v>281</v>
      </c>
      <c r="B685" s="563"/>
      <c r="C685" s="563"/>
      <c r="D685" s="564"/>
      <c r="E685" s="416">
        <v>0</v>
      </c>
      <c r="F685" s="420">
        <v>0</v>
      </c>
    </row>
    <row r="686" spans="1:6" ht="54.6" customHeight="1" thickBot="1">
      <c r="A686" s="643" t="s">
        <v>565</v>
      </c>
      <c r="B686" s="644"/>
      <c r="C686" s="644"/>
      <c r="D686" s="645"/>
      <c r="E686" s="416">
        <v>1321196.7</v>
      </c>
      <c r="F686" s="420">
        <f>1382.38+88903.33+2286.68+235335.69+1117+286+600000+13286.01+216013.67+857.2+23927480.67+3515.31+1134771.62+43306.49+77.25+68111.8+108.78+39485.12</f>
        <v>26376325.000000004</v>
      </c>
    </row>
    <row r="687" spans="1:6" ht="63.6" customHeight="1" thickBot="1">
      <c r="A687" s="571" t="s">
        <v>76</v>
      </c>
      <c r="B687" s="572"/>
      <c r="C687" s="572"/>
      <c r="D687" s="573"/>
      <c r="E687" s="275">
        <f>SUM(E671+E675+E676)</f>
        <v>41056764.590000004</v>
      </c>
      <c r="F687" s="275">
        <f>SUM(F671+F675+F676)</f>
        <v>44902650.090000004</v>
      </c>
    </row>
    <row r="688" spans="1:6" ht="18" customHeight="1"/>
    <row r="689" spans="1:9" ht="18" customHeight="1"/>
    <row r="690" spans="1:9" ht="18" customHeight="1">
      <c r="A690" s="682" t="s">
        <v>282</v>
      </c>
      <c r="B690" s="683"/>
      <c r="C690" s="683"/>
      <c r="D690" s="683"/>
    </row>
    <row r="691" spans="1:9" ht="12.75" customHeight="1" thickBot="1">
      <c r="A691" s="487"/>
      <c r="B691" s="487"/>
      <c r="C691" s="226"/>
      <c r="D691" s="226"/>
    </row>
    <row r="692" spans="1:9" ht="35.25" customHeight="1" thickBot="1">
      <c r="A692" s="550" t="s">
        <v>283</v>
      </c>
      <c r="B692" s="551"/>
      <c r="C692" s="551"/>
      <c r="D692" s="552"/>
      <c r="E692" s="340" t="s">
        <v>208</v>
      </c>
      <c r="F692" s="227" t="s">
        <v>209</v>
      </c>
    </row>
    <row r="693" spans="1:9" ht="13.5" thickBot="1">
      <c r="A693" s="673" t="s">
        <v>284</v>
      </c>
      <c r="B693" s="674"/>
      <c r="C693" s="674"/>
      <c r="D693" s="675"/>
      <c r="E693" s="383"/>
      <c r="F693" s="383"/>
    </row>
    <row r="694" spans="1:9" ht="30.75" customHeight="1" thickBot="1">
      <c r="A694" s="556" t="s">
        <v>285</v>
      </c>
      <c r="B694" s="557"/>
      <c r="C694" s="557"/>
      <c r="D694" s="558"/>
      <c r="E694" s="361">
        <f>SUM(E695+E696+E700)</f>
        <v>104865856.67</v>
      </c>
      <c r="F694" s="361">
        <f>SUM(F695+F696+F700)</f>
        <v>29926456.960000001</v>
      </c>
    </row>
    <row r="695" spans="1:9" ht="13.5" customHeight="1">
      <c r="A695" s="676" t="s">
        <v>286</v>
      </c>
      <c r="B695" s="677"/>
      <c r="C695" s="677"/>
      <c r="D695" s="678"/>
      <c r="E695" s="298">
        <v>0</v>
      </c>
      <c r="F695" s="298">
        <v>0</v>
      </c>
    </row>
    <row r="696" spans="1:9" ht="12.75" customHeight="1">
      <c r="A696" s="679" t="s">
        <v>287</v>
      </c>
      <c r="B696" s="680"/>
      <c r="C696" s="680"/>
      <c r="D696" s="681"/>
      <c r="E696" s="421">
        <f>SUM(E697:E699)</f>
        <v>64102743.530000001</v>
      </c>
      <c r="F696" s="421">
        <f>SUM(F697:F699)</f>
        <v>9735408.8699999992</v>
      </c>
    </row>
    <row r="697" spans="1:9" ht="12.75" customHeight="1">
      <c r="A697" s="562" t="s">
        <v>566</v>
      </c>
      <c r="B697" s="563"/>
      <c r="C697" s="563"/>
      <c r="D697" s="564"/>
      <c r="E697" s="393">
        <v>0</v>
      </c>
      <c r="F697" s="393">
        <v>0</v>
      </c>
    </row>
    <row r="698" spans="1:9" ht="27.6" customHeight="1">
      <c r="A698" s="652" t="s">
        <v>567</v>
      </c>
      <c r="B698" s="653"/>
      <c r="C698" s="653"/>
      <c r="D698" s="654"/>
      <c r="E698" s="393">
        <v>0</v>
      </c>
      <c r="F698" s="393">
        <v>0</v>
      </c>
    </row>
    <row r="699" spans="1:9" ht="12.75" customHeight="1">
      <c r="A699" s="562" t="s">
        <v>568</v>
      </c>
      <c r="B699" s="563"/>
      <c r="C699" s="563"/>
      <c r="D699" s="564"/>
      <c r="E699" s="365">
        <v>64102743.530000001</v>
      </c>
      <c r="F699" s="198">
        <f>5904436.98+2383848.86+1447123.03</f>
        <v>9735408.8699999992</v>
      </c>
    </row>
    <row r="700" spans="1:9" ht="12.75" customHeight="1">
      <c r="A700" s="649" t="s">
        <v>289</v>
      </c>
      <c r="B700" s="650"/>
      <c r="C700" s="650"/>
      <c r="D700" s="651"/>
      <c r="E700" s="421">
        <f>SUM(E702:E705)</f>
        <v>40763113.140000001</v>
      </c>
      <c r="F700" s="421">
        <f>SUM(F702:F705)</f>
        <v>20191048.090000004</v>
      </c>
    </row>
    <row r="701" spans="1:9" ht="12.75" customHeight="1">
      <c r="A701" s="652" t="s">
        <v>288</v>
      </c>
      <c r="B701" s="653"/>
      <c r="C701" s="653"/>
      <c r="D701" s="654"/>
      <c r="E701" s="421">
        <v>0</v>
      </c>
      <c r="F701" s="421">
        <v>0</v>
      </c>
      <c r="G701" s="295"/>
      <c r="H701" s="295"/>
      <c r="I701" s="422"/>
    </row>
    <row r="702" spans="1:9">
      <c r="A702" s="655" t="s">
        <v>569</v>
      </c>
      <c r="B702" s="656"/>
      <c r="C702" s="656"/>
      <c r="D702" s="657"/>
      <c r="E702" s="365">
        <v>0</v>
      </c>
      <c r="F702" s="399">
        <v>3517.5</v>
      </c>
    </row>
    <row r="703" spans="1:9" ht="12.75" customHeight="1">
      <c r="A703" s="658" t="s">
        <v>290</v>
      </c>
      <c r="B703" s="659"/>
      <c r="C703" s="659"/>
      <c r="D703" s="660"/>
      <c r="E703" s="365">
        <v>6569.5</v>
      </c>
      <c r="F703" s="399">
        <v>204792.93</v>
      </c>
    </row>
    <row r="704" spans="1:9" ht="12.75" customHeight="1">
      <c r="A704" s="658" t="s">
        <v>291</v>
      </c>
      <c r="B704" s="659"/>
      <c r="C704" s="659"/>
      <c r="D704" s="660"/>
      <c r="E704" s="365">
        <v>175197.39</v>
      </c>
      <c r="F704" s="399">
        <v>0</v>
      </c>
    </row>
    <row r="705" spans="1:6" ht="12.75" customHeight="1" thickBot="1">
      <c r="A705" s="643" t="s">
        <v>570</v>
      </c>
      <c r="B705" s="644"/>
      <c r="C705" s="644"/>
      <c r="D705" s="645"/>
      <c r="E705" s="368">
        <v>40581346.25</v>
      </c>
      <c r="F705" s="423">
        <f>288040.48+1330.48+47860.68+5680+14966081.89+40.85+4533115.74+267698.88+31187.25+17518.62+1655.51-177472.72</f>
        <v>19982737.660000004</v>
      </c>
    </row>
    <row r="706" spans="1:6" ht="12.75" customHeight="1" thickBot="1">
      <c r="A706" s="571" t="s">
        <v>292</v>
      </c>
      <c r="B706" s="572"/>
      <c r="C706" s="572"/>
      <c r="D706" s="573"/>
      <c r="E706" s="275">
        <f>SUM(E693+E694)</f>
        <v>104865856.67</v>
      </c>
      <c r="F706" s="275">
        <f>SUM(F693+F694)</f>
        <v>29926456.960000001</v>
      </c>
    </row>
    <row r="707" spans="1:6" ht="12.75" customHeight="1"/>
    <row r="708" spans="1:6" ht="55.15" customHeight="1"/>
    <row r="709" spans="1:6">
      <c r="A709" s="424" t="s">
        <v>293</v>
      </c>
      <c r="B709" s="484"/>
      <c r="C709" s="484"/>
      <c r="D709" s="425"/>
      <c r="E709" s="425"/>
      <c r="F709" s="425"/>
    </row>
    <row r="710" spans="1:6" ht="13.5" thickBot="1">
      <c r="A710" s="203"/>
      <c r="B710" s="203"/>
      <c r="C710" s="203"/>
    </row>
    <row r="711" spans="1:6" ht="26.25" thickBot="1">
      <c r="A711" s="661"/>
      <c r="B711" s="662"/>
      <c r="C711" s="662"/>
      <c r="D711" s="663"/>
      <c r="E711" s="340" t="s">
        <v>208</v>
      </c>
      <c r="F711" s="227" t="s">
        <v>209</v>
      </c>
    </row>
    <row r="712" spans="1:6" ht="13.5" thickBot="1">
      <c r="A712" s="664" t="s">
        <v>294</v>
      </c>
      <c r="B712" s="665"/>
      <c r="C712" s="665"/>
      <c r="D712" s="666"/>
      <c r="E712" s="361"/>
      <c r="F712" s="361"/>
    </row>
    <row r="713" spans="1:6" ht="13.5" thickBot="1">
      <c r="A713" s="667" t="s">
        <v>295</v>
      </c>
      <c r="B713" s="668"/>
      <c r="C713" s="668"/>
      <c r="D713" s="669"/>
      <c r="E713" s="361">
        <f>SUM(E714:E715)</f>
        <v>14223973.1</v>
      </c>
      <c r="F713" s="361">
        <f>SUM(F714:F715)</f>
        <v>4305077.37</v>
      </c>
    </row>
    <row r="714" spans="1:6">
      <c r="A714" s="646" t="s">
        <v>296</v>
      </c>
      <c r="B714" s="647"/>
      <c r="C714" s="647"/>
      <c r="D714" s="648"/>
      <c r="E714" s="370">
        <v>14223973.1</v>
      </c>
      <c r="F714" s="371">
        <v>4305077.37</v>
      </c>
    </row>
    <row r="715" spans="1:6" ht="13.5" customHeight="1" thickBot="1">
      <c r="A715" s="670" t="s">
        <v>297</v>
      </c>
      <c r="B715" s="671"/>
      <c r="C715" s="671"/>
      <c r="D715" s="672"/>
      <c r="E715" s="426">
        <v>0</v>
      </c>
      <c r="F715" s="427">
        <v>0</v>
      </c>
    </row>
    <row r="716" spans="1:6" ht="13.5" thickBot="1">
      <c r="A716" s="667" t="s">
        <v>298</v>
      </c>
      <c r="B716" s="668"/>
      <c r="C716" s="668"/>
      <c r="D716" s="669"/>
      <c r="E716" s="361">
        <f>SUM(E717:E723)</f>
        <v>25328086.09</v>
      </c>
      <c r="F716" s="361">
        <f>SUM(F717:F723)</f>
        <v>341030.27</v>
      </c>
    </row>
    <row r="717" spans="1:6" ht="22.5" customHeight="1">
      <c r="A717" s="565" t="s">
        <v>299</v>
      </c>
      <c r="B717" s="566"/>
      <c r="C717" s="566"/>
      <c r="D717" s="567"/>
      <c r="E717" s="428">
        <v>0</v>
      </c>
      <c r="F717" s="429">
        <v>0</v>
      </c>
    </row>
    <row r="718" spans="1:6" ht="15.75" customHeight="1">
      <c r="A718" s="553" t="s">
        <v>300</v>
      </c>
      <c r="B718" s="554"/>
      <c r="C718" s="554"/>
      <c r="D718" s="555"/>
      <c r="E718" s="370">
        <v>0</v>
      </c>
      <c r="F718" s="371">
        <v>0</v>
      </c>
    </row>
    <row r="719" spans="1:6">
      <c r="A719" s="559" t="s">
        <v>301</v>
      </c>
      <c r="B719" s="560"/>
      <c r="C719" s="560"/>
      <c r="D719" s="561"/>
      <c r="E719" s="370">
        <v>25327319.530000001</v>
      </c>
      <c r="F719" s="430">
        <v>0</v>
      </c>
    </row>
    <row r="720" spans="1:6">
      <c r="A720" s="562" t="s">
        <v>302</v>
      </c>
      <c r="B720" s="563"/>
      <c r="C720" s="563"/>
      <c r="D720" s="564"/>
      <c r="E720" s="365">
        <v>0</v>
      </c>
      <c r="F720" s="366">
        <v>0</v>
      </c>
    </row>
    <row r="721" spans="1:6">
      <c r="A721" s="562" t="s">
        <v>303</v>
      </c>
      <c r="B721" s="563"/>
      <c r="C721" s="563"/>
      <c r="D721" s="564"/>
      <c r="E721" s="426">
        <v>0</v>
      </c>
      <c r="F721" s="427">
        <v>0</v>
      </c>
    </row>
    <row r="722" spans="1:6">
      <c r="A722" s="562" t="s">
        <v>304</v>
      </c>
      <c r="B722" s="563"/>
      <c r="C722" s="563"/>
      <c r="D722" s="564"/>
      <c r="E722" s="426">
        <v>766.56</v>
      </c>
      <c r="F722" s="427">
        <v>341030.27</v>
      </c>
    </row>
    <row r="723" spans="1:6" ht="12.75" customHeight="1" thickBot="1">
      <c r="A723" s="568" t="s">
        <v>587</v>
      </c>
      <c r="B723" s="569"/>
      <c r="C723" s="569"/>
      <c r="D723" s="570"/>
      <c r="E723" s="426">
        <v>0</v>
      </c>
      <c r="F723" s="427">
        <v>0</v>
      </c>
    </row>
    <row r="724" spans="1:6" ht="12.75" customHeight="1" thickBot="1">
      <c r="A724" s="571" t="s">
        <v>76</v>
      </c>
      <c r="B724" s="572"/>
      <c r="C724" s="572"/>
      <c r="D724" s="573"/>
      <c r="E724" s="275">
        <f>E712+E713+E716</f>
        <v>39552059.189999998</v>
      </c>
      <c r="F724" s="275">
        <f>F712+F713+F716</f>
        <v>4646107.6400000006</v>
      </c>
    </row>
    <row r="725" spans="1:6" ht="12.75" customHeight="1"/>
    <row r="734" spans="1:6">
      <c r="A734" s="549" t="s">
        <v>305</v>
      </c>
      <c r="B734" s="549"/>
      <c r="C734" s="549"/>
    </row>
    <row r="735" spans="1:6" ht="13.5" thickBot="1">
      <c r="A735" s="206"/>
      <c r="B735" s="206"/>
      <c r="C735" s="206"/>
    </row>
    <row r="736" spans="1:6" ht="26.25" thickBot="1">
      <c r="A736" s="550"/>
      <c r="B736" s="551"/>
      <c r="C736" s="551"/>
      <c r="D736" s="552"/>
      <c r="E736" s="340" t="s">
        <v>208</v>
      </c>
      <c r="F736" s="227" t="s">
        <v>209</v>
      </c>
    </row>
    <row r="737" spans="1:6" ht="13.5" thickBot="1">
      <c r="A737" s="556" t="s">
        <v>295</v>
      </c>
      <c r="B737" s="557"/>
      <c r="C737" s="557"/>
      <c r="D737" s="558"/>
      <c r="E737" s="361">
        <f>E738+E739</f>
        <v>4226.59</v>
      </c>
      <c r="F737" s="361">
        <f>F738+F739</f>
        <v>36872.080000000002</v>
      </c>
    </row>
    <row r="738" spans="1:6">
      <c r="A738" s="565" t="s">
        <v>306</v>
      </c>
      <c r="B738" s="566"/>
      <c r="C738" s="566"/>
      <c r="D738" s="567"/>
      <c r="E738" s="363">
        <v>0</v>
      </c>
      <c r="F738" s="431">
        <v>0</v>
      </c>
    </row>
    <row r="739" spans="1:6" ht="13.5" thickBot="1">
      <c r="A739" s="553" t="s">
        <v>307</v>
      </c>
      <c r="B739" s="554"/>
      <c r="C739" s="554"/>
      <c r="D739" s="555"/>
      <c r="E739" s="368">
        <v>4226.59</v>
      </c>
      <c r="F739" s="432">
        <f>36723.08+149</f>
        <v>36872.080000000002</v>
      </c>
    </row>
    <row r="740" spans="1:6" ht="13.5" thickBot="1">
      <c r="A740" s="556" t="s">
        <v>308</v>
      </c>
      <c r="B740" s="557"/>
      <c r="C740" s="557"/>
      <c r="D740" s="558"/>
      <c r="E740" s="361">
        <f>SUM(E741:E746)</f>
        <v>39245143.490000002</v>
      </c>
      <c r="F740" s="433">
        <f>SUM(F741:F746)</f>
        <v>3934269.8200000003</v>
      </c>
    </row>
    <row r="741" spans="1:6">
      <c r="A741" s="559" t="s">
        <v>309</v>
      </c>
      <c r="B741" s="560"/>
      <c r="C741" s="560"/>
      <c r="D741" s="561"/>
      <c r="E741" s="365">
        <v>0</v>
      </c>
      <c r="F741" s="399">
        <v>0</v>
      </c>
    </row>
    <row r="742" spans="1:6">
      <c r="A742" s="562" t="s">
        <v>310</v>
      </c>
      <c r="B742" s="563"/>
      <c r="C742" s="563"/>
      <c r="D742" s="564"/>
      <c r="E742" s="365">
        <v>0</v>
      </c>
      <c r="F742" s="399">
        <v>0</v>
      </c>
    </row>
    <row r="743" spans="1:6">
      <c r="A743" s="562" t="s">
        <v>311</v>
      </c>
      <c r="B743" s="563"/>
      <c r="C743" s="563"/>
      <c r="D743" s="564"/>
      <c r="E743" s="426">
        <v>39028717.399999999</v>
      </c>
      <c r="F743" s="434">
        <f>2568991.33+1222353.24</f>
        <v>3791344.5700000003</v>
      </c>
    </row>
    <row r="744" spans="1:6">
      <c r="A744" s="562" t="s">
        <v>312</v>
      </c>
      <c r="B744" s="563"/>
      <c r="C744" s="563"/>
      <c r="D744" s="564"/>
      <c r="E744" s="426">
        <v>209066.7</v>
      </c>
      <c r="F744" s="404">
        <v>126299.2</v>
      </c>
    </row>
    <row r="745" spans="1:6">
      <c r="A745" s="562" t="s">
        <v>313</v>
      </c>
      <c r="B745" s="563"/>
      <c r="C745" s="563"/>
      <c r="D745" s="564"/>
      <c r="E745" s="426">
        <v>0</v>
      </c>
      <c r="F745" s="404">
        <v>0</v>
      </c>
    </row>
    <row r="746" spans="1:6" ht="13.5" thickBot="1">
      <c r="A746" s="632" t="s">
        <v>97</v>
      </c>
      <c r="B746" s="633"/>
      <c r="C746" s="633"/>
      <c r="D746" s="634"/>
      <c r="E746" s="426">
        <v>7359.39</v>
      </c>
      <c r="F746" s="404">
        <v>16626.05</v>
      </c>
    </row>
    <row r="747" spans="1:6" ht="12.75" customHeight="1" thickBot="1">
      <c r="A747" s="571" t="s">
        <v>76</v>
      </c>
      <c r="B747" s="572"/>
      <c r="C747" s="572"/>
      <c r="D747" s="573"/>
      <c r="E747" s="275">
        <f>SUM(E737+E740)</f>
        <v>39249370.080000006</v>
      </c>
      <c r="F747" s="275">
        <f>SUM(F737+F740)</f>
        <v>3971141.9000000004</v>
      </c>
    </row>
    <row r="748" spans="1:6" ht="12.75" customHeight="1"/>
    <row r="749" spans="1:6" ht="12.75" customHeight="1"/>
    <row r="754" spans="1:6">
      <c r="A754" s="616" t="s">
        <v>314</v>
      </c>
      <c r="B754" s="616"/>
      <c r="C754" s="616"/>
      <c r="D754" s="616"/>
      <c r="E754" s="616"/>
      <c r="F754" s="616"/>
    </row>
    <row r="755" spans="1:6" ht="13.5" thickBot="1">
      <c r="A755" s="435"/>
    </row>
    <row r="756" spans="1:6" ht="13.5" thickBot="1">
      <c r="A756" s="625" t="s">
        <v>315</v>
      </c>
      <c r="B756" s="626"/>
      <c r="C756" s="629" t="s">
        <v>90</v>
      </c>
      <c r="D756" s="630"/>
      <c r="E756" s="630"/>
      <c r="F756" s="631"/>
    </row>
    <row r="757" spans="1:6" ht="13.5" thickBot="1">
      <c r="A757" s="627"/>
      <c r="B757" s="628"/>
      <c r="C757" s="488" t="s">
        <v>199</v>
      </c>
      <c r="D757" s="377" t="s">
        <v>316</v>
      </c>
      <c r="E757" s="436" t="s">
        <v>210</v>
      </c>
      <c r="F757" s="377" t="s">
        <v>213</v>
      </c>
    </row>
    <row r="758" spans="1:6">
      <c r="A758" s="635" t="s">
        <v>571</v>
      </c>
      <c r="B758" s="636"/>
      <c r="C758" s="489">
        <f>SUM(C759:C761)</f>
        <v>0.36</v>
      </c>
      <c r="D758" s="489">
        <f>SUM(D759:D761)</f>
        <v>17876.29</v>
      </c>
      <c r="E758" s="489">
        <f>SUM(E759:E761)</f>
        <v>0</v>
      </c>
      <c r="F758" s="198">
        <f>SUM(F759:F761)</f>
        <v>0</v>
      </c>
    </row>
    <row r="759" spans="1:6">
      <c r="A759" s="637" t="s">
        <v>317</v>
      </c>
      <c r="B759" s="638"/>
      <c r="C759" s="489">
        <v>0.36</v>
      </c>
      <c r="D759" s="198">
        <v>9170.0499999999993</v>
      </c>
      <c r="E759" s="490">
        <v>0</v>
      </c>
      <c r="F759" s="198">
        <v>0</v>
      </c>
    </row>
    <row r="760" spans="1:6">
      <c r="A760" s="637" t="s">
        <v>572</v>
      </c>
      <c r="B760" s="638"/>
      <c r="C760" s="489">
        <v>0</v>
      </c>
      <c r="D760" s="198">
        <v>8706.24</v>
      </c>
      <c r="E760" s="490">
        <v>0</v>
      </c>
      <c r="F760" s="198">
        <v>0</v>
      </c>
    </row>
    <row r="761" spans="1:6" ht="13.5" customHeight="1">
      <c r="A761" s="637" t="s">
        <v>318</v>
      </c>
      <c r="B761" s="638"/>
      <c r="C761" s="489">
        <v>0</v>
      </c>
      <c r="D761" s="198">
        <v>0</v>
      </c>
      <c r="E761" s="490">
        <v>0</v>
      </c>
      <c r="F761" s="198">
        <v>0</v>
      </c>
    </row>
    <row r="762" spans="1:6">
      <c r="A762" s="639" t="s">
        <v>319</v>
      </c>
      <c r="B762" s="640"/>
      <c r="C762" s="489">
        <v>0</v>
      </c>
      <c r="D762" s="198">
        <v>0</v>
      </c>
      <c r="E762" s="490">
        <v>0</v>
      </c>
      <c r="F762" s="198">
        <v>0</v>
      </c>
    </row>
    <row r="763" spans="1:6" ht="12.75" customHeight="1" thickBot="1">
      <c r="A763" s="621" t="s">
        <v>320</v>
      </c>
      <c r="B763" s="622"/>
      <c r="C763" s="437">
        <v>0</v>
      </c>
      <c r="D763" s="438">
        <v>0</v>
      </c>
      <c r="E763" s="439">
        <v>0</v>
      </c>
      <c r="F763" s="438">
        <v>0</v>
      </c>
    </row>
    <row r="764" spans="1:6" ht="28.5" customHeight="1" thickBot="1">
      <c r="A764" s="623" t="s">
        <v>98</v>
      </c>
      <c r="B764" s="624"/>
      <c r="C764" s="275">
        <f>C758+C762+C763</f>
        <v>0.36</v>
      </c>
      <c r="D764" s="275">
        <f>D758+D762+D763</f>
        <v>17876.29</v>
      </c>
      <c r="E764" s="275">
        <f>E758+E762+E763</f>
        <v>0</v>
      </c>
      <c r="F764" s="275">
        <f>F758+F762+F763</f>
        <v>0</v>
      </c>
    </row>
    <row r="765" spans="1:6" ht="12.75" customHeight="1"/>
    <row r="767" spans="1:6">
      <c r="A767" s="641" t="s">
        <v>321</v>
      </c>
      <c r="B767" s="641"/>
      <c r="C767" s="641"/>
      <c r="D767" s="641"/>
      <c r="E767" s="642"/>
      <c r="F767" s="642"/>
    </row>
    <row r="769" spans="1:5">
      <c r="A769" s="616" t="s">
        <v>573</v>
      </c>
      <c r="B769" s="616"/>
      <c r="C769" s="616"/>
      <c r="D769" s="616"/>
    </row>
    <row r="770" spans="1:5" ht="13.5" thickBot="1"/>
    <row r="771" spans="1:5" ht="51.75" thickBot="1">
      <c r="A771" s="617" t="s">
        <v>30</v>
      </c>
      <c r="B771" s="618"/>
      <c r="C771" s="247" t="s">
        <v>322</v>
      </c>
      <c r="D771" s="247" t="s">
        <v>591</v>
      </c>
    </row>
    <row r="772" spans="1:5" ht="30" customHeight="1" thickBot="1">
      <c r="A772" s="619" t="s">
        <v>323</v>
      </c>
      <c r="B772" s="620"/>
      <c r="C772" s="440">
        <v>278</v>
      </c>
      <c r="D772" s="441">
        <v>282</v>
      </c>
    </row>
    <row r="781" spans="1:5">
      <c r="A781" s="498" t="s">
        <v>324</v>
      </c>
      <c r="B781" s="40"/>
      <c r="C781" s="40"/>
      <c r="D781" s="40"/>
      <c r="E781" s="40"/>
    </row>
    <row r="782" spans="1:5" ht="13.5" thickBot="1">
      <c r="B782" s="442"/>
      <c r="C782" s="442"/>
    </row>
    <row r="783" spans="1:5" ht="51.75" thickBot="1">
      <c r="A783" s="488" t="s">
        <v>325</v>
      </c>
      <c r="B783" s="377" t="s">
        <v>326</v>
      </c>
      <c r="C783" s="377" t="s">
        <v>113</v>
      </c>
      <c r="D783" s="155" t="s">
        <v>327</v>
      </c>
      <c r="E783" s="154" t="s">
        <v>328</v>
      </c>
    </row>
    <row r="784" spans="1:5">
      <c r="A784" s="443" t="s">
        <v>73</v>
      </c>
      <c r="B784" s="194" t="s">
        <v>592</v>
      </c>
      <c r="C784" s="194">
        <v>0</v>
      </c>
      <c r="D784" s="444"/>
      <c r="E784" s="194" t="s">
        <v>593</v>
      </c>
    </row>
    <row r="785" spans="1:5">
      <c r="A785" s="445" t="s">
        <v>74</v>
      </c>
      <c r="B785" s="170"/>
      <c r="C785" s="170"/>
      <c r="D785" s="169"/>
      <c r="E785" s="170"/>
    </row>
    <row r="786" spans="1:5">
      <c r="A786" s="445" t="s">
        <v>329</v>
      </c>
      <c r="B786" s="170"/>
      <c r="C786" s="170"/>
      <c r="D786" s="169"/>
      <c r="E786" s="170"/>
    </row>
    <row r="787" spans="1:5">
      <c r="A787" s="445" t="s">
        <v>330</v>
      </c>
      <c r="B787" s="170"/>
      <c r="C787" s="170"/>
      <c r="D787" s="169"/>
      <c r="E787" s="170"/>
    </row>
    <row r="788" spans="1:5">
      <c r="A788" s="445" t="s">
        <v>331</v>
      </c>
      <c r="B788" s="170"/>
      <c r="C788" s="170"/>
      <c r="D788" s="169"/>
      <c r="E788" s="170"/>
    </row>
    <row r="789" spans="1:5">
      <c r="A789" s="445" t="s">
        <v>332</v>
      </c>
      <c r="B789" s="170"/>
      <c r="C789" s="170"/>
      <c r="D789" s="169"/>
      <c r="E789" s="170"/>
    </row>
    <row r="790" spans="1:5">
      <c r="A790" s="445" t="s">
        <v>333</v>
      </c>
      <c r="B790" s="170"/>
      <c r="C790" s="170"/>
      <c r="D790" s="169"/>
      <c r="E790" s="170"/>
    </row>
    <row r="791" spans="1:5" ht="13.5" thickBot="1">
      <c r="A791" s="446" t="s">
        <v>334</v>
      </c>
      <c r="B791" s="447"/>
      <c r="C791" s="447"/>
      <c r="D791" s="448"/>
      <c r="E791" s="447"/>
    </row>
    <row r="794" spans="1:5">
      <c r="A794" s="498" t="s">
        <v>335</v>
      </c>
      <c r="B794" s="449"/>
      <c r="C794" s="449"/>
      <c r="D794" s="449"/>
      <c r="E794" s="449"/>
    </row>
    <row r="795" spans="1:5" ht="13.5" thickBot="1">
      <c r="B795" s="442"/>
      <c r="C795" s="442"/>
    </row>
    <row r="796" spans="1:5" ht="51.75" thickBot="1">
      <c r="A796" s="488" t="s">
        <v>325</v>
      </c>
      <c r="B796" s="377" t="s">
        <v>326</v>
      </c>
      <c r="C796" s="377" t="s">
        <v>113</v>
      </c>
      <c r="D796" s="155" t="s">
        <v>336</v>
      </c>
      <c r="E796" s="154" t="s">
        <v>328</v>
      </c>
    </row>
    <row r="797" spans="1:5">
      <c r="A797" s="443" t="s">
        <v>73</v>
      </c>
      <c r="B797" s="194" t="s">
        <v>592</v>
      </c>
      <c r="C797" s="194">
        <v>0</v>
      </c>
      <c r="D797" s="444"/>
      <c r="E797" s="194" t="s">
        <v>593</v>
      </c>
    </row>
    <row r="798" spans="1:5">
      <c r="A798" s="445" t="s">
        <v>74</v>
      </c>
      <c r="B798" s="170"/>
      <c r="C798" s="170"/>
      <c r="D798" s="169"/>
      <c r="E798" s="170"/>
    </row>
    <row r="799" spans="1:5">
      <c r="A799" s="445" t="s">
        <v>329</v>
      </c>
      <c r="B799" s="170"/>
      <c r="C799" s="170"/>
      <c r="D799" s="169"/>
      <c r="E799" s="170"/>
    </row>
    <row r="800" spans="1:5">
      <c r="A800" s="445" t="s">
        <v>330</v>
      </c>
      <c r="B800" s="170"/>
      <c r="C800" s="170"/>
      <c r="D800" s="169"/>
      <c r="E800" s="170"/>
    </row>
    <row r="801" spans="1:5">
      <c r="A801" s="445" t="s">
        <v>331</v>
      </c>
      <c r="B801" s="170"/>
      <c r="C801" s="170"/>
      <c r="D801" s="169"/>
      <c r="E801" s="170"/>
    </row>
    <row r="802" spans="1:5">
      <c r="A802" s="445" t="s">
        <v>332</v>
      </c>
      <c r="B802" s="170"/>
      <c r="C802" s="170"/>
      <c r="D802" s="169"/>
      <c r="E802" s="170"/>
    </row>
    <row r="803" spans="1:5">
      <c r="A803" s="445" t="s">
        <v>333</v>
      </c>
      <c r="B803" s="170"/>
      <c r="C803" s="170"/>
      <c r="D803" s="169"/>
      <c r="E803" s="170"/>
    </row>
    <row r="804" spans="1:5" ht="13.5" thickBot="1">
      <c r="A804" s="446" t="s">
        <v>334</v>
      </c>
      <c r="B804" s="447"/>
      <c r="C804" s="447"/>
      <c r="D804" s="448"/>
      <c r="E804" s="447"/>
    </row>
    <row r="819" ht="12.75" customHeight="1"/>
  </sheetData>
  <mergeCells count="413">
    <mergeCell ref="G7:G8"/>
    <mergeCell ref="H7:H8"/>
    <mergeCell ref="I7:I8"/>
    <mergeCell ref="A9:I9"/>
    <mergeCell ref="A19:I19"/>
    <mergeCell ref="A29:I29"/>
    <mergeCell ref="F3:J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58:B58"/>
    <mergeCell ref="A59:B59"/>
    <mergeCell ref="A60:B60"/>
    <mergeCell ref="A61:B61"/>
    <mergeCell ref="A62:B62"/>
    <mergeCell ref="A63:B63"/>
    <mergeCell ref="A34:I34"/>
    <mergeCell ref="A52:B54"/>
    <mergeCell ref="C52:C54"/>
    <mergeCell ref="A55:C55"/>
    <mergeCell ref="A56:B56"/>
    <mergeCell ref="A57:B57"/>
    <mergeCell ref="A70:B70"/>
    <mergeCell ref="A71:B71"/>
    <mergeCell ref="A72:B72"/>
    <mergeCell ref="A73:C73"/>
    <mergeCell ref="A74:B74"/>
    <mergeCell ref="A75:B75"/>
    <mergeCell ref="A64:C64"/>
    <mergeCell ref="A65:B65"/>
    <mergeCell ref="A66:B66"/>
    <mergeCell ref="A67:B67"/>
    <mergeCell ref="A68:B68"/>
    <mergeCell ref="A69:B69"/>
    <mergeCell ref="A117:E117"/>
    <mergeCell ref="A124:D124"/>
    <mergeCell ref="A125:C125"/>
    <mergeCell ref="A139:G139"/>
    <mergeCell ref="A140:C140"/>
    <mergeCell ref="A141:A142"/>
    <mergeCell ref="B141:F141"/>
    <mergeCell ref="G141:I141"/>
    <mergeCell ref="A76:B76"/>
    <mergeCell ref="A77:B77"/>
    <mergeCell ref="A78:C78"/>
    <mergeCell ref="A79:B79"/>
    <mergeCell ref="A80:B80"/>
    <mergeCell ref="A99:E99"/>
    <mergeCell ref="A160:B160"/>
    <mergeCell ref="A161:B161"/>
    <mergeCell ref="A162:B162"/>
    <mergeCell ref="A163:B163"/>
    <mergeCell ref="A164:B164"/>
    <mergeCell ref="A165:B165"/>
    <mergeCell ref="A149:C149"/>
    <mergeCell ref="A150:C150"/>
    <mergeCell ref="A156:D156"/>
    <mergeCell ref="A157:C157"/>
    <mergeCell ref="A158:B158"/>
    <mergeCell ref="A159:B159"/>
    <mergeCell ref="I201:I202"/>
    <mergeCell ref="B203:D203"/>
    <mergeCell ref="B204:D204"/>
    <mergeCell ref="A181:I181"/>
    <mergeCell ref="A183:B183"/>
    <mergeCell ref="A184:B184"/>
    <mergeCell ref="A190:B190"/>
    <mergeCell ref="A191:B191"/>
    <mergeCell ref="A199:I199"/>
    <mergeCell ref="B205:D205"/>
    <mergeCell ref="B206:D206"/>
    <mergeCell ref="B207:D207"/>
    <mergeCell ref="A208:D208"/>
    <mergeCell ref="A216:G216"/>
    <mergeCell ref="A218:B218"/>
    <mergeCell ref="A201:D202"/>
    <mergeCell ref="E201:E202"/>
    <mergeCell ref="F201:H201"/>
    <mergeCell ref="A225:B225"/>
    <mergeCell ref="A226:B226"/>
    <mergeCell ref="A227:B227"/>
    <mergeCell ref="A228:B228"/>
    <mergeCell ref="A229:B229"/>
    <mergeCell ref="A230:B230"/>
    <mergeCell ref="A219:B219"/>
    <mergeCell ref="A220:B220"/>
    <mergeCell ref="A221:B221"/>
    <mergeCell ref="A222:B222"/>
    <mergeCell ref="A223:B223"/>
    <mergeCell ref="A224:B224"/>
    <mergeCell ref="A237:B237"/>
    <mergeCell ref="A238:B238"/>
    <mergeCell ref="A239:B239"/>
    <mergeCell ref="A240:B240"/>
    <mergeCell ref="A241:B241"/>
    <mergeCell ref="A242:B242"/>
    <mergeCell ref="A231:B231"/>
    <mergeCell ref="A232:B232"/>
    <mergeCell ref="A233:B233"/>
    <mergeCell ref="A234:B234"/>
    <mergeCell ref="A235:B235"/>
    <mergeCell ref="A236:B236"/>
    <mergeCell ref="A249:B249"/>
    <mergeCell ref="A256:E256"/>
    <mergeCell ref="A258:B258"/>
    <mergeCell ref="A259:B259"/>
    <mergeCell ref="A260:B260"/>
    <mergeCell ref="A261:B261"/>
    <mergeCell ref="A243:B243"/>
    <mergeCell ref="A244:B244"/>
    <mergeCell ref="A245:B245"/>
    <mergeCell ref="A246:B246"/>
    <mergeCell ref="A247:B247"/>
    <mergeCell ref="A248:B248"/>
    <mergeCell ref="A268:B268"/>
    <mergeCell ref="A269:B269"/>
    <mergeCell ref="A270:B270"/>
    <mergeCell ref="A271:B271"/>
    <mergeCell ref="A274:D274"/>
    <mergeCell ref="A276:B276"/>
    <mergeCell ref="A262:B262"/>
    <mergeCell ref="A263:B263"/>
    <mergeCell ref="A264:B264"/>
    <mergeCell ref="A265:B265"/>
    <mergeCell ref="A266:B266"/>
    <mergeCell ref="A267:B267"/>
    <mergeCell ref="B304:E304"/>
    <mergeCell ref="B312:E312"/>
    <mergeCell ref="A323:E323"/>
    <mergeCell ref="A325:B325"/>
    <mergeCell ref="A326:B326"/>
    <mergeCell ref="A327:B327"/>
    <mergeCell ref="A277:B277"/>
    <mergeCell ref="A278:B278"/>
    <mergeCell ref="A279:B279"/>
    <mergeCell ref="A300:E300"/>
    <mergeCell ref="B302:C302"/>
    <mergeCell ref="D302:E302"/>
    <mergeCell ref="A334:B334"/>
    <mergeCell ref="A335:B335"/>
    <mergeCell ref="A343:B343"/>
    <mergeCell ref="A344:B344"/>
    <mergeCell ref="A345:B345"/>
    <mergeCell ref="A342:D342"/>
    <mergeCell ref="A328:B328"/>
    <mergeCell ref="A329:B329"/>
    <mergeCell ref="A330:B330"/>
    <mergeCell ref="A331:B331"/>
    <mergeCell ref="A332:B332"/>
    <mergeCell ref="A333:B333"/>
    <mergeCell ref="A352:B352"/>
    <mergeCell ref="A353:B353"/>
    <mergeCell ref="A354:B354"/>
    <mergeCell ref="A355:B355"/>
    <mergeCell ref="A356:B356"/>
    <mergeCell ref="A357:B357"/>
    <mergeCell ref="A346:B346"/>
    <mergeCell ref="A347:B347"/>
    <mergeCell ref="A348:B348"/>
    <mergeCell ref="A349:B349"/>
    <mergeCell ref="A350:B350"/>
    <mergeCell ref="A351:B351"/>
    <mergeCell ref="A364:B364"/>
    <mergeCell ref="A365:B365"/>
    <mergeCell ref="A366:B366"/>
    <mergeCell ref="A367:B367"/>
    <mergeCell ref="A368:B368"/>
    <mergeCell ref="A369:B369"/>
    <mergeCell ref="A358:B358"/>
    <mergeCell ref="A359:B359"/>
    <mergeCell ref="A360:B360"/>
    <mergeCell ref="A361:B361"/>
    <mergeCell ref="A362:B362"/>
    <mergeCell ref="A363:B363"/>
    <mergeCell ref="A386:B386"/>
    <mergeCell ref="G386:H386"/>
    <mergeCell ref="A387:B387"/>
    <mergeCell ref="G387:H387"/>
    <mergeCell ref="A388:B388"/>
    <mergeCell ref="G388:H388"/>
    <mergeCell ref="A370:B370"/>
    <mergeCell ref="A371:B371"/>
    <mergeCell ref="A372:B372"/>
    <mergeCell ref="A373:B373"/>
    <mergeCell ref="A376:C376"/>
    <mergeCell ref="A384:C384"/>
    <mergeCell ref="A395:B395"/>
    <mergeCell ref="A396:B396"/>
    <mergeCell ref="A397:B397"/>
    <mergeCell ref="A398:B398"/>
    <mergeCell ref="A399:B399"/>
    <mergeCell ref="A400:B400"/>
    <mergeCell ref="A389:B389"/>
    <mergeCell ref="A390:B390"/>
    <mergeCell ref="A391:B391"/>
    <mergeCell ref="A392:B392"/>
    <mergeCell ref="A393:B393"/>
    <mergeCell ref="A394:B394"/>
    <mergeCell ref="A407:B407"/>
    <mergeCell ref="A408:B408"/>
    <mergeCell ref="A409:B409"/>
    <mergeCell ref="A422:E422"/>
    <mergeCell ref="A424:B424"/>
    <mergeCell ref="A425:B425"/>
    <mergeCell ref="A401:B401"/>
    <mergeCell ref="A402:B402"/>
    <mergeCell ref="A403:B403"/>
    <mergeCell ref="A404:B404"/>
    <mergeCell ref="A405:B405"/>
    <mergeCell ref="A406:B406"/>
    <mergeCell ref="A432:B432"/>
    <mergeCell ref="A433:B433"/>
    <mergeCell ref="A434:B434"/>
    <mergeCell ref="A435:B435"/>
    <mergeCell ref="A436:B436"/>
    <mergeCell ref="A437:B437"/>
    <mergeCell ref="A426:B426"/>
    <mergeCell ref="A427:B427"/>
    <mergeCell ref="A428:B428"/>
    <mergeCell ref="A429:B429"/>
    <mergeCell ref="A430:B430"/>
    <mergeCell ref="A431:B431"/>
    <mergeCell ref="A450:B450"/>
    <mergeCell ref="A451:B451"/>
    <mergeCell ref="A453:E453"/>
    <mergeCell ref="A471:I471"/>
    <mergeCell ref="A473:I473"/>
    <mergeCell ref="A475:A476"/>
    <mergeCell ref="B475:D475"/>
    <mergeCell ref="F475:H475"/>
    <mergeCell ref="A438:B438"/>
    <mergeCell ref="A441:D441"/>
    <mergeCell ref="A443:B443"/>
    <mergeCell ref="A444:B444"/>
    <mergeCell ref="A445:B445"/>
    <mergeCell ref="A448:E448"/>
    <mergeCell ref="A509:B509"/>
    <mergeCell ref="A510:B510"/>
    <mergeCell ref="A511:B511"/>
    <mergeCell ref="A512:B512"/>
    <mergeCell ref="A513:B513"/>
    <mergeCell ref="A514:B514"/>
    <mergeCell ref="A504:B504"/>
    <mergeCell ref="A505:B505"/>
    <mergeCell ref="A506:B506"/>
    <mergeCell ref="A507:B507"/>
    <mergeCell ref="A508:B508"/>
    <mergeCell ref="A530:B530"/>
    <mergeCell ref="A531:B531"/>
    <mergeCell ref="A532:B532"/>
    <mergeCell ref="A533:B533"/>
    <mergeCell ref="A529:B529"/>
    <mergeCell ref="A515:B515"/>
    <mergeCell ref="A516:B516"/>
    <mergeCell ref="A523:B523"/>
    <mergeCell ref="C523:D523"/>
    <mergeCell ref="A603:C603"/>
    <mergeCell ref="A605:D605"/>
    <mergeCell ref="A534:B534"/>
    <mergeCell ref="A578:B578"/>
    <mergeCell ref="C578:D578"/>
    <mergeCell ref="A574:I574"/>
    <mergeCell ref="A576:E576"/>
    <mergeCell ref="A577:B577"/>
    <mergeCell ref="C577:D577"/>
    <mergeCell ref="A609:D609"/>
    <mergeCell ref="A610:D610"/>
    <mergeCell ref="A611:D611"/>
    <mergeCell ref="A612:D612"/>
    <mergeCell ref="A613:D613"/>
    <mergeCell ref="A614:D614"/>
    <mergeCell ref="A606:D606"/>
    <mergeCell ref="A607:D607"/>
    <mergeCell ref="A608:D608"/>
    <mergeCell ref="A621:D621"/>
    <mergeCell ref="A622:D622"/>
    <mergeCell ref="A623:D623"/>
    <mergeCell ref="A624:D624"/>
    <mergeCell ref="A625:D625"/>
    <mergeCell ref="A626:D626"/>
    <mergeCell ref="A615:D615"/>
    <mergeCell ref="A616:D616"/>
    <mergeCell ref="A617:D617"/>
    <mergeCell ref="A618:D618"/>
    <mergeCell ref="A619:D619"/>
    <mergeCell ref="A620:D620"/>
    <mergeCell ref="A643:D643"/>
    <mergeCell ref="A644:D644"/>
    <mergeCell ref="A633:D633"/>
    <mergeCell ref="A634:D634"/>
    <mergeCell ref="A635:D635"/>
    <mergeCell ref="A636:D636"/>
    <mergeCell ref="A637:D637"/>
    <mergeCell ref="A638:D638"/>
    <mergeCell ref="A627:D627"/>
    <mergeCell ref="A628:D628"/>
    <mergeCell ref="A629:D629"/>
    <mergeCell ref="A630:D630"/>
    <mergeCell ref="A631:D631"/>
    <mergeCell ref="A632:D632"/>
    <mergeCell ref="A671:D671"/>
    <mergeCell ref="A657:B657"/>
    <mergeCell ref="A658:B658"/>
    <mergeCell ref="A659:B659"/>
    <mergeCell ref="A660:B660"/>
    <mergeCell ref="A661:B661"/>
    <mergeCell ref="A662:B662"/>
    <mergeCell ref="A654:B654"/>
    <mergeCell ref="A655:B655"/>
    <mergeCell ref="A656:B656"/>
    <mergeCell ref="A678:D678"/>
    <mergeCell ref="A679:D679"/>
    <mergeCell ref="A680:D680"/>
    <mergeCell ref="A681:D681"/>
    <mergeCell ref="A682:D682"/>
    <mergeCell ref="A683:D683"/>
    <mergeCell ref="A672:D672"/>
    <mergeCell ref="A673:D673"/>
    <mergeCell ref="A674:D674"/>
    <mergeCell ref="A675:D675"/>
    <mergeCell ref="A676:D676"/>
    <mergeCell ref="A677:D677"/>
    <mergeCell ref="A693:D693"/>
    <mergeCell ref="A694:D694"/>
    <mergeCell ref="A695:D695"/>
    <mergeCell ref="A696:D696"/>
    <mergeCell ref="A697:D697"/>
    <mergeCell ref="A698:D698"/>
    <mergeCell ref="A684:D684"/>
    <mergeCell ref="A685:D685"/>
    <mergeCell ref="A686:D686"/>
    <mergeCell ref="A687:D687"/>
    <mergeCell ref="A690:D690"/>
    <mergeCell ref="A692:D692"/>
    <mergeCell ref="A717:D717"/>
    <mergeCell ref="A718:D718"/>
    <mergeCell ref="A719:D719"/>
    <mergeCell ref="A720:D720"/>
    <mergeCell ref="A705:D705"/>
    <mergeCell ref="A706:D706"/>
    <mergeCell ref="A714:D714"/>
    <mergeCell ref="A699:D699"/>
    <mergeCell ref="A700:D700"/>
    <mergeCell ref="A701:D701"/>
    <mergeCell ref="A702:D702"/>
    <mergeCell ref="A703:D703"/>
    <mergeCell ref="A704:D704"/>
    <mergeCell ref="A711:D711"/>
    <mergeCell ref="A712:D712"/>
    <mergeCell ref="A713:D713"/>
    <mergeCell ref="A715:D715"/>
    <mergeCell ref="A716:D716"/>
    <mergeCell ref="A769:D769"/>
    <mergeCell ref="A771:B771"/>
    <mergeCell ref="A772:B772"/>
    <mergeCell ref="A763:B763"/>
    <mergeCell ref="A764:B764"/>
    <mergeCell ref="A754:F754"/>
    <mergeCell ref="A756:B757"/>
    <mergeCell ref="C756:F756"/>
    <mergeCell ref="A743:D743"/>
    <mergeCell ref="A744:D744"/>
    <mergeCell ref="A745:D745"/>
    <mergeCell ref="A746:D746"/>
    <mergeCell ref="A747:D747"/>
    <mergeCell ref="A758:B758"/>
    <mergeCell ref="A759:B759"/>
    <mergeCell ref="A760:B760"/>
    <mergeCell ref="A761:B761"/>
    <mergeCell ref="A762:B762"/>
    <mergeCell ref="A767:F767"/>
    <mergeCell ref="A651:D651"/>
    <mergeCell ref="A653:B653"/>
    <mergeCell ref="C653:C654"/>
    <mergeCell ref="D653:D654"/>
    <mergeCell ref="A668:C668"/>
    <mergeCell ref="A670:D670"/>
    <mergeCell ref="A501:C501"/>
    <mergeCell ref="A503:B503"/>
    <mergeCell ref="A522:B522"/>
    <mergeCell ref="C522:D522"/>
    <mergeCell ref="A526:D526"/>
    <mergeCell ref="A527:C527"/>
    <mergeCell ref="A663:B663"/>
    <mergeCell ref="A664:B664"/>
    <mergeCell ref="A665:B665"/>
    <mergeCell ref="A645:D645"/>
    <mergeCell ref="A646:D646"/>
    <mergeCell ref="A647:D647"/>
    <mergeCell ref="A648:D648"/>
    <mergeCell ref="A649:D649"/>
    <mergeCell ref="A639:D639"/>
    <mergeCell ref="A640:D640"/>
    <mergeCell ref="A641:D641"/>
    <mergeCell ref="A642:D642"/>
    <mergeCell ref="A734:C734"/>
    <mergeCell ref="A736:D736"/>
    <mergeCell ref="A739:D739"/>
    <mergeCell ref="A740:D740"/>
    <mergeCell ref="A741:D741"/>
    <mergeCell ref="A742:D742"/>
    <mergeCell ref="A737:D737"/>
    <mergeCell ref="A738:D738"/>
    <mergeCell ref="A721:D721"/>
    <mergeCell ref="A722:D722"/>
    <mergeCell ref="A723:D723"/>
    <mergeCell ref="A724:D724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&amp;CUrząd Dzielnicy Bielany
Informacja dodatkowa do sprawozdania finansowego za rok obrotowy zakończony 31 grudnia 2021 r.
II. Dodatkowe informacje i objaśnienia</oddHeader>
    <oddFooter>&amp;CWprowadzenie oraz dodatkowe  informacje i objaśnienia stanowią integralną część sprawozdania finansowego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Urząd Dzielnicy Bielany </vt:lpstr>
      <vt:lpstr>RZiS Urząd Dzielnicy Bielany</vt:lpstr>
      <vt:lpstr>ZZwFJ Urząd Dzielnicy Bielany</vt:lpstr>
      <vt:lpstr>Noty Urząd Dzielnicy Bielany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finansowe 2021 Urząd Dzilenicy Bielany </dc:title>
  <dc:creator>Sadowska Agnieszka</dc:creator>
  <cp:lastModifiedBy>Michalak Kamila</cp:lastModifiedBy>
  <cp:lastPrinted>2021-06-02T10:32:51Z</cp:lastPrinted>
  <dcterms:created xsi:type="dcterms:W3CDTF">2021-06-01T13:28:02Z</dcterms:created>
  <dcterms:modified xsi:type="dcterms:W3CDTF">2022-06-08T10:22:38Z</dcterms:modified>
</cp:coreProperties>
</file>