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utkiewicz\Desktop\sprawozdania finansowe\Dzielnice\praga północ\"/>
    </mc:Choice>
  </mc:AlternateContent>
  <bookViews>
    <workbookView xWindow="0" yWindow="0" windowWidth="28800" windowHeight="12132"/>
  </bookViews>
  <sheets>
    <sheet name="NOT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8" i="4" l="1"/>
  <c r="F524" i="4"/>
  <c r="F532" i="4" s="1"/>
  <c r="E524" i="4"/>
  <c r="D524" i="4"/>
  <c r="D532" i="4" s="1"/>
  <c r="C524" i="4"/>
  <c r="C532" i="4" s="1"/>
  <c r="F510" i="4"/>
  <c r="E510" i="4"/>
  <c r="F507" i="4"/>
  <c r="E507" i="4"/>
  <c r="F496" i="4"/>
  <c r="E496" i="4"/>
  <c r="F493" i="4"/>
  <c r="E493" i="4"/>
  <c r="F490" i="4"/>
  <c r="E490" i="4"/>
  <c r="F480" i="4"/>
  <c r="E480" i="4"/>
  <c r="E473" i="4" s="1"/>
  <c r="E486" i="4" s="1"/>
  <c r="F478" i="4"/>
  <c r="F475" i="4" s="1"/>
  <c r="E467" i="4"/>
  <c r="F458" i="4"/>
  <c r="F457" i="4" s="1"/>
  <c r="E458" i="4"/>
  <c r="F455" i="4"/>
  <c r="E455" i="4"/>
  <c r="F453" i="4"/>
  <c r="E453" i="4"/>
  <c r="D448" i="4"/>
  <c r="C448" i="4"/>
  <c r="F418" i="4"/>
  <c r="F415" i="4"/>
  <c r="E415" i="4"/>
  <c r="F412" i="4"/>
  <c r="E412" i="4"/>
  <c r="F390" i="4"/>
  <c r="E390" i="4"/>
  <c r="C377" i="4"/>
  <c r="B377" i="4"/>
  <c r="C372" i="4"/>
  <c r="B372" i="4"/>
  <c r="C366" i="4"/>
  <c r="B366" i="4"/>
  <c r="C361" i="4"/>
  <c r="B361" i="4"/>
  <c r="D334" i="4"/>
  <c r="D333" i="4" s="1"/>
  <c r="D342" i="4" s="1"/>
  <c r="C334" i="4"/>
  <c r="C333" i="4" s="1"/>
  <c r="C342" i="4" s="1"/>
  <c r="F326" i="4"/>
  <c r="E326" i="4"/>
  <c r="B326" i="4"/>
  <c r="K325" i="4"/>
  <c r="K324" i="4"/>
  <c r="K323" i="4"/>
  <c r="K322" i="4"/>
  <c r="K321" i="4"/>
  <c r="K320" i="4"/>
  <c r="J320" i="4"/>
  <c r="I320" i="4"/>
  <c r="D320" i="4"/>
  <c r="C320" i="4"/>
  <c r="K319" i="4"/>
  <c r="K318" i="4"/>
  <c r="K317" i="4"/>
  <c r="J316" i="4"/>
  <c r="I316" i="4"/>
  <c r="H316" i="4"/>
  <c r="H326" i="4" s="1"/>
  <c r="G316" i="4"/>
  <c r="G326" i="4" s="1"/>
  <c r="D316" i="4"/>
  <c r="C316" i="4"/>
  <c r="K315" i="4"/>
  <c r="D306" i="4"/>
  <c r="C306" i="4"/>
  <c r="D296" i="4"/>
  <c r="C296" i="4"/>
  <c r="D291" i="4"/>
  <c r="D289" i="4"/>
  <c r="C288" i="4"/>
  <c r="D273" i="4"/>
  <c r="C273" i="4"/>
  <c r="D262" i="4"/>
  <c r="C262" i="4"/>
  <c r="D237" i="4"/>
  <c r="D258" i="4" s="1"/>
  <c r="C237" i="4"/>
  <c r="C258" i="4" s="1"/>
  <c r="D225" i="4"/>
  <c r="C225" i="4"/>
  <c r="E212" i="4"/>
  <c r="D212" i="4"/>
  <c r="C212" i="4"/>
  <c r="B212" i="4"/>
  <c r="E204" i="4"/>
  <c r="D204" i="4"/>
  <c r="C204" i="4"/>
  <c r="B204" i="4"/>
  <c r="D192" i="4"/>
  <c r="C192" i="4"/>
  <c r="D182" i="4"/>
  <c r="C182" i="4"/>
  <c r="D178" i="4"/>
  <c r="C178" i="4"/>
  <c r="E169" i="4"/>
  <c r="E149" i="4" s="1"/>
  <c r="E170" i="4" s="1"/>
  <c r="D169" i="4"/>
  <c r="D149" i="4" s="1"/>
  <c r="D170" i="4" s="1"/>
  <c r="C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F149" i="4"/>
  <c r="F170" i="4" s="1"/>
  <c r="G148" i="4"/>
  <c r="G147" i="4"/>
  <c r="G146" i="4"/>
  <c r="G145" i="4"/>
  <c r="G144" i="4"/>
  <c r="G143" i="4"/>
  <c r="G142" i="4"/>
  <c r="G141" i="4"/>
  <c r="G140" i="4"/>
  <c r="G135" i="4"/>
  <c r="I134" i="4"/>
  <c r="G133" i="4"/>
  <c r="F133" i="4"/>
  <c r="F136" i="4" s="1"/>
  <c r="E133" i="4"/>
  <c r="E136" i="4" s="1"/>
  <c r="I132" i="4"/>
  <c r="I131" i="4"/>
  <c r="G126" i="4"/>
  <c r="F126" i="4"/>
  <c r="E126" i="4"/>
  <c r="G122" i="4"/>
  <c r="F122" i="4"/>
  <c r="E122" i="4"/>
  <c r="D110" i="4"/>
  <c r="C110" i="4"/>
  <c r="C106" i="4"/>
  <c r="B106" i="4"/>
  <c r="I102" i="4"/>
  <c r="H102" i="4"/>
  <c r="G102" i="4"/>
  <c r="F102" i="4"/>
  <c r="E102" i="4"/>
  <c r="D102" i="4"/>
  <c r="B102" i="4"/>
  <c r="C99" i="4"/>
  <c r="C102" i="4" s="1"/>
  <c r="E86" i="4"/>
  <c r="E85" i="4"/>
  <c r="E84" i="4"/>
  <c r="D83" i="4"/>
  <c r="C83" i="4"/>
  <c r="B83" i="4"/>
  <c r="E82" i="4"/>
  <c r="E81" i="4" s="1"/>
  <c r="D81" i="4"/>
  <c r="C81" i="4"/>
  <c r="B81" i="4"/>
  <c r="B87" i="4" s="1"/>
  <c r="E80" i="4"/>
  <c r="E77" i="4"/>
  <c r="E76" i="4"/>
  <c r="E75" i="4"/>
  <c r="D74" i="4"/>
  <c r="C74" i="4"/>
  <c r="B74" i="4"/>
  <c r="E73" i="4"/>
  <c r="E72" i="4"/>
  <c r="E71" i="4" s="1"/>
  <c r="D71" i="4"/>
  <c r="C71" i="4"/>
  <c r="B71" i="4"/>
  <c r="E70" i="4"/>
  <c r="C62" i="4"/>
  <c r="C55" i="4"/>
  <c r="C54" i="4" s="1"/>
  <c r="C51" i="4"/>
  <c r="C50" i="4"/>
  <c r="C64" i="4" s="1"/>
  <c r="C45" i="4"/>
  <c r="C43" i="4"/>
  <c r="C42" i="4" s="1"/>
  <c r="H33" i="4"/>
  <c r="G33" i="4"/>
  <c r="F33" i="4"/>
  <c r="E33" i="4"/>
  <c r="D33" i="4"/>
  <c r="C33" i="4"/>
  <c r="B33" i="4"/>
  <c r="H31" i="4"/>
  <c r="G31" i="4"/>
  <c r="F31" i="4"/>
  <c r="E31" i="4"/>
  <c r="D31" i="4"/>
  <c r="B31" i="4"/>
  <c r="I30" i="4"/>
  <c r="C29" i="4"/>
  <c r="C31" i="4" s="1"/>
  <c r="I28" i="4"/>
  <c r="I25" i="4"/>
  <c r="I24" i="4"/>
  <c r="H23" i="4"/>
  <c r="G23" i="4"/>
  <c r="F23" i="4"/>
  <c r="E23" i="4"/>
  <c r="D23" i="4"/>
  <c r="C23" i="4"/>
  <c r="B23" i="4"/>
  <c r="I22" i="4"/>
  <c r="I21" i="4"/>
  <c r="I20" i="4"/>
  <c r="H19" i="4"/>
  <c r="G19" i="4"/>
  <c r="F19" i="4"/>
  <c r="E19" i="4"/>
  <c r="D19" i="4"/>
  <c r="C19" i="4"/>
  <c r="B19" i="4"/>
  <c r="I18" i="4"/>
  <c r="I15" i="4"/>
  <c r="I14" i="4"/>
  <c r="H13" i="4"/>
  <c r="G13" i="4"/>
  <c r="F13" i="4"/>
  <c r="E13" i="4"/>
  <c r="D13" i="4"/>
  <c r="C13" i="4"/>
  <c r="B13" i="4"/>
  <c r="I12" i="4"/>
  <c r="I11" i="4"/>
  <c r="I10" i="4"/>
  <c r="H9" i="4"/>
  <c r="G9" i="4"/>
  <c r="F9" i="4"/>
  <c r="E9" i="4"/>
  <c r="D9" i="4"/>
  <c r="C9" i="4"/>
  <c r="B9" i="4"/>
  <c r="I8" i="4"/>
  <c r="I33" i="4" s="1"/>
  <c r="C87" i="4" l="1"/>
  <c r="E452" i="4"/>
  <c r="F16" i="4"/>
  <c r="B26" i="4"/>
  <c r="F26" i="4"/>
  <c r="C78" i="4"/>
  <c r="F452" i="4"/>
  <c r="F468" i="4" s="1"/>
  <c r="G169" i="4"/>
  <c r="G149" i="4" s="1"/>
  <c r="G170" i="4" s="1"/>
  <c r="E83" i="4"/>
  <c r="E87" i="4" s="1"/>
  <c r="C360" i="4"/>
  <c r="F503" i="4"/>
  <c r="F519" i="4"/>
  <c r="E16" i="4"/>
  <c r="C48" i="4"/>
  <c r="B78" i="4"/>
  <c r="E74" i="4"/>
  <c r="E78" i="4" s="1"/>
  <c r="E403" i="4"/>
  <c r="E503" i="4"/>
  <c r="E532" i="4"/>
  <c r="C301" i="4"/>
  <c r="I326" i="4"/>
  <c r="C149" i="4"/>
  <c r="C170" i="4" s="1"/>
  <c r="C26" i="4"/>
  <c r="G26" i="4"/>
  <c r="C284" i="4"/>
  <c r="F403" i="4"/>
  <c r="F433" i="4" s="1"/>
  <c r="D16" i="4"/>
  <c r="H16" i="4"/>
  <c r="B16" i="4"/>
  <c r="D26" i="4"/>
  <c r="H26" i="4"/>
  <c r="D78" i="4"/>
  <c r="D284" i="4"/>
  <c r="D288" i="4"/>
  <c r="D301" i="4" s="1"/>
  <c r="B360" i="4"/>
  <c r="B371" i="4"/>
  <c r="E433" i="4"/>
  <c r="I13" i="4"/>
  <c r="C16" i="4"/>
  <c r="C34" i="4" s="1"/>
  <c r="I9" i="4"/>
  <c r="I19" i="4"/>
  <c r="I29" i="4"/>
  <c r="I31" i="4" s="1"/>
  <c r="D87" i="4"/>
  <c r="G136" i="4"/>
  <c r="C186" i="4"/>
  <c r="J326" i="4"/>
  <c r="C371" i="4"/>
  <c r="E457" i="4"/>
  <c r="F473" i="4"/>
  <c r="F486" i="4" s="1"/>
  <c r="I23" i="4"/>
  <c r="C57" i="4"/>
  <c r="D186" i="4"/>
  <c r="K316" i="4"/>
  <c r="K326" i="4" s="1"/>
  <c r="E519" i="4"/>
  <c r="G16" i="4"/>
  <c r="E26" i="4"/>
  <c r="H133" i="4"/>
  <c r="I133" i="4" s="1"/>
  <c r="H135" i="4"/>
  <c r="I135" i="4" s="1"/>
  <c r="E468" i="4" l="1"/>
  <c r="F34" i="4"/>
  <c r="B34" i="4"/>
  <c r="H34" i="4"/>
  <c r="C65" i="4"/>
  <c r="D34" i="4"/>
  <c r="I26" i="4"/>
  <c r="E34" i="4"/>
  <c r="G34" i="4"/>
  <c r="I136" i="4"/>
  <c r="I16" i="4"/>
  <c r="H136" i="4"/>
  <c r="I34" i="4" l="1"/>
</calcChain>
</file>

<file path=xl/sharedStrings.xml><?xml version="1.0" encoding="utf-8"?>
<sst xmlns="http://schemas.openxmlformats.org/spreadsheetml/2006/main" count="624" uniqueCount="421">
  <si>
    <t>Stan na początek roku</t>
  </si>
  <si>
    <t>Stan na koniec roku</t>
  </si>
  <si>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</si>
  <si>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</si>
  <si>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>ŚRODKI TRWAŁE</t>
  </si>
  <si>
    <t>Rzeczowy majątek trwały   2020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</si>
  <si>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</si>
  <si>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</si>
  <si>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</si>
  <si>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</si>
  <si>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</si>
  <si>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</si>
  <si>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</si>
  <si>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</si>
  <si>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</si>
  <si>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</si>
  <si>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</si>
  <si>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</si>
  <si>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</si>
  <si>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</si>
  <si>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</si>
  <si>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</si>
  <si>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</si>
  <si>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</si>
  <si>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</si>
  <si>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</si>
  <si>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</si>
  <si>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</si>
  <si>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</si>
  <si>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</si>
  <si>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</si>
  <si>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</si>
  <si>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</si>
  <si>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</si>
  <si>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</si>
  <si>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</si>
  <si>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</si>
  <si>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</si>
  <si>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</si>
  <si>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</si>
  <si>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</si>
  <si>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</si>
  <si>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</si>
  <si>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</si>
  <si>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</si>
  <si>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</si>
  <si>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</si>
  <si>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</si>
  <si>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</si>
  <si>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</si>
  <si>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</si>
  <si>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</si>
  <si>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</si>
  <si>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</si>
  <si>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</si>
  <si>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</si>
  <si>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</si>
  <si>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</si>
  <si>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</si>
  <si>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</si>
  <si>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</si>
  <si>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</si>
  <si>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</si>
  <si>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</si>
  <si>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</si>
  <si>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</si>
  <si>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</si>
  <si>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</si>
  <si>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</si>
  <si>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</si>
  <si>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</si>
  <si>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</si>
  <si>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</si>
  <si>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</si>
  <si>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</si>
  <si>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</si>
  <si>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</si>
  <si>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</si>
  <si>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</si>
  <si>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</si>
  <si>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</si>
  <si>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</si>
  <si>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</si>
  <si>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</si>
  <si>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</si>
  <si>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</si>
  <si>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</si>
  <si>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</si>
  <si>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</si>
  <si>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</si>
  <si>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</si>
  <si>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</si>
  <si>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</si>
  <si>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</si>
  <si>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</si>
  <si>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</si>
  <si>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</si>
  <si>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</si>
  <si>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</si>
  <si>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</si>
  <si>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</si>
  <si>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</si>
  <si>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</si>
  <si>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</si>
  <si>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</si>
  <si>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</si>
  <si>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</si>
  <si>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</si>
  <si>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</si>
  <si>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</si>
  <si>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</si>
  <si>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</si>
  <si>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</si>
  <si>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</si>
  <si>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</si>
  <si>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</si>
  <si>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</si>
  <si>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</si>
  <si>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</si>
  <si>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</si>
  <si>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</si>
  <si>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</si>
  <si>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</si>
  <si>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</si>
  <si>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</si>
  <si>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</si>
  <si>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</si>
  <si>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</si>
  <si>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</si>
  <si>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</si>
  <si>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</si>
  <si>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</si>
  <si>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</si>
  <si>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</si>
  <si>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</si>
  <si>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</si>
  <si>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</si>
  <si>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</si>
  <si>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</si>
  <si>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</si>
  <si>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</si>
  <si>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</si>
  <si>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</si>
  <si>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</si>
  <si>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</si>
  <si>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</si>
  <si>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</si>
  <si>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</si>
  <si>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</si>
  <si>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</si>
  <si>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</si>
  <si>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</si>
  <si>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</si>
  <si>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</si>
  <si>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</si>
  <si>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</si>
  <si>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</si>
  <si>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</si>
  <si>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</si>
  <si>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</si>
  <si>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</si>
  <si>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</si>
  <si>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</si>
  <si>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</si>
  <si>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</si>
  <si>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</si>
  <si>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</si>
  <si>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</si>
  <si>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</si>
  <si>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</si>
  <si>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</si>
  <si>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</si>
  <si>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</si>
  <si>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</si>
  <si>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</si>
  <si>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</si>
  <si>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</si>
  <si>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</si>
  <si>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</si>
  <si>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</si>
  <si>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</si>
  <si>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</si>
  <si>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</si>
  <si>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</si>
  <si>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</si>
  <si>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</si>
  <si>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</si>
  <si>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</si>
  <si>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</si>
  <si>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</si>
  <si>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</si>
  <si>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</si>
  <si>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</si>
  <si>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</si>
  <si>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</si>
  <si>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</si>
  <si>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</si>
  <si>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</si>
  <si>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</si>
  <si>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</si>
  <si>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</si>
  <si>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</si>
  <si>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</si>
  <si>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</si>
  <si>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</si>
  <si>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</si>
  <si>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</si>
  <si>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</si>
  <si>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</si>
  <si>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</si>
  <si>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</si>
  <si>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</si>
  <si>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</si>
  <si>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</si>
  <si>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</si>
  <si>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</si>
  <si>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</si>
  <si>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</si>
  <si>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Środki trwałe będące w użytkowaniu przez Spółkę do czasu wniesienia ich aportem do Spółki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</si>
  <si>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</si>
  <si>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</si>
  <si>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</si>
  <si>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</si>
  <si>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</si>
  <si>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</si>
  <si>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</si>
  <si>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</si>
  <si>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</si>
  <si>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</si>
  <si>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</si>
  <si>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</si>
  <si>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</si>
  <si>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</si>
  <si>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</si>
  <si>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</si>
  <si>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</si>
  <si>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</si>
  <si>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</si>
  <si>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</si>
  <si>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</si>
  <si>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</si>
  <si>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</si>
  <si>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</si>
  <si>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</si>
  <si>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</si>
  <si>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</si>
  <si>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</si>
  <si>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</si>
  <si>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</si>
  <si>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</si>
  <si>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</si>
  <si>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</si>
  <si>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</si>
  <si>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</si>
  <si>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</si>
  <si>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</si>
  <si>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</si>
  <si>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</si>
  <si>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 xml:space="preserve">koszty związane z epidemią COVID-19 </t>
  </si>
  <si>
    <t>Kwota należności z tytułu podatków realizowanych przez organy podatkowe podległe ministrowi własciwemu do spraw finansów publicznych wykazywanych w sprawozdaniu z wykonania planu dochodów budżetowych</t>
  </si>
  <si>
    <t xml:space="preserve">II.2.5.a. Struktura przychodów </t>
  </si>
  <si>
    <t>Struktura przychodów (RZiS)</t>
  </si>
  <si>
    <t>Obroty roku bieżącego 2020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</si>
  <si>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</si>
  <si>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</si>
  <si>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</si>
  <si>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</si>
  <si>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</si>
  <si>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</si>
  <si>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</si>
  <si>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</si>
  <si>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</si>
  <si>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</si>
  <si>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</si>
  <si>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</si>
  <si>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</si>
  <si>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</si>
  <si>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</si>
  <si>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</si>
  <si>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</si>
  <si>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</si>
  <si>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</si>
  <si>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</si>
  <si>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</si>
  <si>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</si>
  <si>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</si>
  <si>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</si>
  <si>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</si>
  <si>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</si>
  <si>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</si>
  <si>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</si>
  <si>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</si>
  <si>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</si>
  <si>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</si>
  <si>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</si>
  <si>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</si>
  <si>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</si>
  <si>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</si>
  <si>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</si>
  <si>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</si>
  <si>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</si>
  <si>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</si>
  <si>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</si>
  <si>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</si>
  <si>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</si>
  <si>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</si>
  <si>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</si>
  <si>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</si>
  <si>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</si>
  <si>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</si>
  <si>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</si>
  <si>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</si>
  <si>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</si>
  <si>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</si>
  <si>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</si>
  <si>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</si>
  <si>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</si>
  <si>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</si>
  <si>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</si>
  <si>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</si>
  <si>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</si>
  <si>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</si>
  <si>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</si>
  <si>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</si>
  <si>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</si>
  <si>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</si>
  <si>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</si>
  <si>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</si>
  <si>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</si>
  <si>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</si>
  <si>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</si>
  <si>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</si>
  <si>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</si>
  <si>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</si>
  <si>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</si>
  <si>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</si>
  <si>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</si>
  <si>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</si>
  <si>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</si>
  <si>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</si>
  <si>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</si>
  <si>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</si>
  <si>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</si>
  <si>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</si>
  <si>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</si>
  <si>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</si>
  <si>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</si>
  <si>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</si>
  <si>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</si>
  <si>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</si>
  <si>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</si>
  <si>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</si>
  <si>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</si>
  <si>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</si>
  <si>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</si>
  <si>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</si>
  <si>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</si>
  <si>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</si>
  <si>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</si>
  <si>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</si>
  <si>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</si>
  <si>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</si>
  <si>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</si>
  <si>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</si>
  <si>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</si>
  <si>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</si>
  <si>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</si>
  <si>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</si>
  <si>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</si>
  <si>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</si>
  <si>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</si>
  <si>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</si>
  <si>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</si>
  <si>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</si>
  <si>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</si>
  <si>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</si>
  <si>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</si>
  <si>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</si>
  <si>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</si>
  <si>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</si>
  <si>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Tramwaje Warszawskie Sp. z o.o</t>
  </si>
  <si>
    <t>Miejskie Zakłady Autobusowe Sp. z o.o</t>
  </si>
  <si>
    <t>……..</t>
  </si>
  <si>
    <t>Zakłady Opieki Zdrowotnej</t>
  </si>
  <si>
    <t>Szpital Praski -odpady</t>
  </si>
  <si>
    <t>zoz - odpady</t>
  </si>
  <si>
    <t>Instytucje Kultury</t>
  </si>
  <si>
    <t>Stan zatrudnienia na koniec
 roku poprzedniego (osoby)</t>
  </si>
  <si>
    <t>Stan zatrudnienia na koniec 
roku obrotowego (osoby)</t>
  </si>
  <si>
    <t>Pracownicy ogółem</t>
  </si>
  <si>
    <t>213</t>
  </si>
  <si>
    <t>208</t>
  </si>
  <si>
    <t>II.3.2. Informacje o znaczących zdarzeniach dotyczących lat ubiegłych 
ujętych w sprawozdaniu finansowym roku obrotowego</t>
  </si>
  <si>
    <t>Brak danych</t>
  </si>
  <si>
    <t>L.p.</t>
  </si>
  <si>
    <t>Opis zdarzenia</t>
  </si>
  <si>
    <t>Przyczyna ujęcia w sprawozdaniu finansowym roku obrotowego</t>
  </si>
  <si>
    <t>Wpływ na sprawozdanie finansowe</t>
  </si>
  <si>
    <t>1.</t>
  </si>
  <si>
    <t>2.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</si>
  <si>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</si>
  <si>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</si>
  <si>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</si>
  <si>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</si>
  <si>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</si>
  <si>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</si>
  <si>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</si>
  <si>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</si>
  <si>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r>
      <t xml:space="preserve">II.3.1. Informacja o stanie zatrudnienia </t>
    </r>
    <r>
      <rPr>
        <sz val="11"/>
        <color indexed="8"/>
        <rFont val="Calibri"/>
        <family val="2"/>
        <charset val="238"/>
      </rPr>
      <t>(osoby)</t>
    </r>
  </si>
  <si>
    <r>
      <t xml:space="preserve">Rezerwy na odszkodowania za nieruchomości warszawskie </t>
    </r>
    <r>
      <rPr>
        <sz val="11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</si>
  <si>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</si>
  <si>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>Poręczenia</t>
    </r>
    <r>
      <rPr>
        <sz val="11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</si>
  <si>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1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</si>
  <si>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1"/>
        <color indexed="8"/>
        <rFont val="Calibri"/>
        <family val="2"/>
        <charset val="238"/>
      </rPr>
      <t xml:space="preserve"> </t>
    </r>
  </si>
  <si>
    <r>
      <t xml:space="preserve">Przychody netto ze sprzedaży produktów </t>
    </r>
    <r>
      <rPr>
        <sz val="11"/>
        <rFont val="Calibri"/>
        <family val="2"/>
        <charset val="238"/>
      </rPr>
      <t>w tym:</t>
    </r>
  </si>
  <si>
    <r>
      <rPr>
        <b/>
        <i/>
        <sz val="11"/>
        <rFont val="Calibri"/>
        <family val="2"/>
        <charset val="238"/>
      </rPr>
      <t>inne</t>
    </r>
    <r>
      <rPr>
        <i/>
        <sz val="11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</si>
  <si>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r>
      <rPr>
        <b/>
        <i/>
        <sz val="11"/>
        <color indexed="8"/>
        <rFont val="Calibri"/>
        <family val="2"/>
        <charset val="238"/>
      </rPr>
      <t>inne koszty operacyjne</t>
    </r>
    <r>
      <rPr>
        <i/>
        <sz val="11"/>
        <color indexed="8"/>
        <rFont val="Calibri"/>
        <family val="2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</si>
  <si>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>II.1.1.a. Rzeczowy majatek trwały - zmiany w ciągu roku obrotowego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</si>
  <si>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</si>
  <si>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funansowe</t>
  </si>
  <si>
    <t>Koszty finansowe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</si>
</sst>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#,##0.00;[Red]#,##0.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Book Antiqua"/>
      <family val="1"/>
      <charset val="238"/>
    </font>
    <font>
      <sz val="10"/>
      <name val="Arial CE"/>
      <charset val="238"/>
    </font>
    <font>
      <sz val="10"/>
      <color indexed="8"/>
      <name val="Book Antiqua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Book Antiqua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i/>
      <sz val="11"/>
      <name val="Calibri"/>
      <family val="2"/>
      <charset val="238"/>
    </font>
    <font>
      <b/>
      <u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1"/>
      <color rgb="FF00B0F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</cellStyleXfs>
  <cellXfs count="795">
    <xf numFmtId="0" fontId="0" fillId="0" borderId="0" xfId="0"/>
    <xf numFmtId="0" fontId="0" fillId="0" borderId="0" xfId="0" applyAlignment="1"/>
    <xf numFmtId="4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8" fillId="0" borderId="0" xfId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9" fillId="0" borderId="56" xfId="0" applyNumberFormat="1" applyFont="1" applyFill="1" applyBorder="1" applyAlignment="1" applyProtection="1">
      <alignment horizontal="right" vertical="center" wrapText="1"/>
    </xf>
    <xf numFmtId="4" fontId="9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72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87" xfId="0" applyNumberFormat="1" applyFont="1" applyFill="1" applyBorder="1" applyAlignment="1" applyProtection="1">
      <alignment vertical="center" wrapText="1"/>
      <protection locked="0"/>
    </xf>
    <xf numFmtId="4" fontId="12" fillId="0" borderId="40" xfId="0" applyNumberFormat="1" applyFont="1" applyFill="1" applyBorder="1" applyAlignment="1" applyProtection="1">
      <alignment horizontal="right" vertical="center" wrapText="1"/>
    </xf>
    <xf numFmtId="4" fontId="12" fillId="0" borderId="60" xfId="0" applyNumberFormat="1" applyFont="1" applyFill="1" applyBorder="1" applyAlignment="1" applyProtection="1">
      <alignment horizontal="right" vertical="center" wrapText="1"/>
    </xf>
    <xf numFmtId="4" fontId="12" fillId="0" borderId="43" xfId="0" applyNumberFormat="1" applyFont="1" applyFill="1" applyBorder="1" applyAlignment="1" applyProtection="1">
      <alignment horizontal="right" vertical="center" wrapText="1"/>
    </xf>
    <xf numFmtId="4" fontId="9" fillId="0" borderId="87" xfId="0" applyNumberFormat="1" applyFont="1" applyFill="1" applyBorder="1" applyAlignment="1" applyProtection="1">
      <alignment horizontal="right" vertical="center" wrapText="1"/>
      <protection locked="0"/>
    </xf>
    <xf numFmtId="4" fontId="9" fillId="2" borderId="87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3" fillId="0" borderId="0" xfId="0" applyFont="1"/>
    <xf numFmtId="164" fontId="13" fillId="0" borderId="0" xfId="1" applyFont="1"/>
    <xf numFmtId="0" fontId="5" fillId="0" borderId="0" xfId="4" applyFont="1" applyBorder="1" applyAlignment="1"/>
    <xf numFmtId="0" fontId="5" fillId="0" borderId="0" xfId="4" applyFont="1" applyBorder="1" applyAlignment="1">
      <alignment wrapText="1"/>
    </xf>
    <xf numFmtId="4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13" fillId="0" borderId="64" xfId="0" applyFont="1" applyBorder="1"/>
    <xf numFmtId="0" fontId="14" fillId="0" borderId="0" xfId="0" applyFont="1"/>
    <xf numFmtId="4" fontId="3" fillId="5" borderId="56" xfId="0" applyNumberFormat="1" applyFont="1" applyFill="1" applyBorder="1" applyAlignment="1" applyProtection="1">
      <alignment vertical="center"/>
    </xf>
    <xf numFmtId="4" fontId="3" fillId="5" borderId="56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3" applyFont="1" applyAlignment="1">
      <alignment horizontal="left" wrapText="1"/>
    </xf>
    <xf numFmtId="4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center"/>
    </xf>
    <xf numFmtId="0" fontId="4" fillId="0" borderId="31" xfId="0" applyFont="1" applyFill="1" applyBorder="1"/>
    <xf numFmtId="4" fontId="4" fillId="0" borderId="32" xfId="0" applyNumberFormat="1" applyFont="1" applyFill="1" applyBorder="1" applyAlignment="1">
      <alignment horizontal="right"/>
    </xf>
    <xf numFmtId="4" fontId="4" fillId="0" borderId="33" xfId="0" applyNumberFormat="1" applyFont="1" applyFill="1" applyBorder="1" applyAlignment="1">
      <alignment horizontal="right"/>
    </xf>
    <xf numFmtId="0" fontId="18" fillId="0" borderId="31" xfId="0" applyFont="1" applyFill="1" applyBorder="1"/>
    <xf numFmtId="2" fontId="18" fillId="0" borderId="32" xfId="0" applyNumberFormat="1" applyFont="1" applyFill="1" applyBorder="1" applyAlignment="1">
      <alignment horizontal="right"/>
    </xf>
    <xf numFmtId="4" fontId="18" fillId="0" borderId="32" xfId="0" applyNumberFormat="1" applyFont="1" applyFill="1" applyBorder="1" applyAlignment="1">
      <alignment horizontal="right"/>
    </xf>
    <xf numFmtId="0" fontId="14" fillId="0" borderId="31" xfId="0" applyFont="1" applyFill="1" applyBorder="1"/>
    <xf numFmtId="4" fontId="14" fillId="0" borderId="32" xfId="0" applyNumberFormat="1" applyFont="1" applyFill="1" applyBorder="1" applyAlignment="1">
      <alignment horizontal="right"/>
    </xf>
    <xf numFmtId="4" fontId="14" fillId="0" borderId="33" xfId="0" applyNumberFormat="1" applyFont="1" applyFill="1" applyBorder="1" applyAlignment="1">
      <alignment horizontal="right"/>
    </xf>
    <xf numFmtId="0" fontId="20" fillId="0" borderId="31" xfId="0" applyFont="1" applyFill="1" applyBorder="1"/>
    <xf numFmtId="4" fontId="20" fillId="0" borderId="32" xfId="0" applyNumberFormat="1" applyFont="1" applyFill="1" applyBorder="1" applyAlignment="1">
      <alignment horizontal="right"/>
    </xf>
    <xf numFmtId="2" fontId="20" fillId="0" borderId="32" xfId="0" applyNumberFormat="1" applyFont="1" applyFill="1" applyBorder="1" applyAlignment="1">
      <alignment horizontal="right"/>
    </xf>
    <xf numFmtId="4" fontId="20" fillId="0" borderId="33" xfId="0" applyNumberFormat="1" applyFont="1" applyFill="1" applyBorder="1" applyAlignment="1">
      <alignment horizontal="right"/>
    </xf>
    <xf numFmtId="4" fontId="20" fillId="0" borderId="34" xfId="0" applyNumberFormat="1" applyFont="1" applyFill="1" applyBorder="1" applyAlignment="1">
      <alignment horizontal="right"/>
    </xf>
    <xf numFmtId="2" fontId="20" fillId="0" borderId="34" xfId="0" applyNumberFormat="1" applyFont="1" applyFill="1" applyBorder="1" applyAlignment="1">
      <alignment horizontal="right"/>
    </xf>
    <xf numFmtId="0" fontId="14" fillId="0" borderId="27" xfId="0" applyFont="1" applyFill="1" applyBorder="1"/>
    <xf numFmtId="4" fontId="14" fillId="0" borderId="6" xfId="0" applyNumberFormat="1" applyFont="1" applyFill="1" applyBorder="1" applyAlignment="1">
      <alignment horizontal="right"/>
    </xf>
    <xf numFmtId="4" fontId="14" fillId="0" borderId="30" xfId="0" applyNumberFormat="1" applyFont="1" applyFill="1" applyBorder="1" applyAlignment="1">
      <alignment horizontal="right"/>
    </xf>
    <xf numFmtId="0" fontId="14" fillId="2" borderId="31" xfId="0" applyFont="1" applyFill="1" applyBorder="1"/>
    <xf numFmtId="4" fontId="4" fillId="2" borderId="32" xfId="0" applyNumberFormat="1" applyFont="1" applyFill="1" applyBorder="1" applyAlignment="1">
      <alignment horizontal="right"/>
    </xf>
    <xf numFmtId="4" fontId="4" fillId="2" borderId="33" xfId="0" applyNumberFormat="1" applyFont="1" applyFill="1" applyBorder="1" applyAlignment="1">
      <alignment horizontal="right"/>
    </xf>
    <xf numFmtId="0" fontId="14" fillId="2" borderId="35" xfId="0" applyFont="1" applyFill="1" applyBorder="1"/>
    <xf numFmtId="4" fontId="4" fillId="2" borderId="36" xfId="0" applyNumberFormat="1" applyFont="1" applyFill="1" applyBorder="1" applyAlignment="1">
      <alignment horizontal="right"/>
    </xf>
    <xf numFmtId="4" fontId="4" fillId="2" borderId="37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4" fillId="0" borderId="0" xfId="0" applyNumberFormat="1" applyFont="1" applyFill="1" applyBorder="1" applyAlignment="1">
      <alignment horizontal="right"/>
    </xf>
    <xf numFmtId="164" fontId="2" fillId="0" borderId="0" xfId="1" applyFont="1" applyAlignment="1">
      <alignment vertical="center"/>
    </xf>
    <xf numFmtId="4" fontId="14" fillId="4" borderId="46" xfId="0" applyNumberFormat="1" applyFont="1" applyFill="1" applyBorder="1" applyAlignment="1">
      <alignment horizontal="right"/>
    </xf>
    <xf numFmtId="4" fontId="14" fillId="3" borderId="46" xfId="0" applyNumberFormat="1" applyFont="1" applyFill="1" applyBorder="1" applyAlignment="1">
      <alignment horizontal="right"/>
    </xf>
    <xf numFmtId="4" fontId="20" fillId="0" borderId="46" xfId="0" applyNumberFormat="1" applyFont="1" applyBorder="1" applyAlignment="1">
      <alignment horizontal="right"/>
    </xf>
    <xf numFmtId="2" fontId="20" fillId="0" borderId="46" xfId="0" applyNumberFormat="1" applyFont="1" applyBorder="1" applyAlignment="1">
      <alignment horizontal="right"/>
    </xf>
    <xf numFmtId="4" fontId="20" fillId="0" borderId="49" xfId="0" applyNumberFormat="1" applyFont="1" applyBorder="1" applyAlignment="1">
      <alignment horizontal="right"/>
    </xf>
    <xf numFmtId="4" fontId="14" fillId="3" borderId="45" xfId="0" applyNumberFormat="1" applyFont="1" applyFill="1" applyBorder="1" applyAlignment="1">
      <alignment horizontal="right"/>
    </xf>
    <xf numFmtId="4" fontId="20" fillId="0" borderId="46" xfId="0" applyNumberFormat="1" applyFont="1" applyFill="1" applyBorder="1" applyAlignment="1">
      <alignment horizontal="right"/>
    </xf>
    <xf numFmtId="4" fontId="14" fillId="0" borderId="46" xfId="0" applyNumberFormat="1" applyFont="1" applyFill="1" applyBorder="1" applyAlignment="1">
      <alignment horizontal="right"/>
    </xf>
    <xf numFmtId="4" fontId="14" fillId="4" borderId="55" xfId="0" applyNumberFormat="1" applyFont="1" applyFill="1" applyBorder="1" applyAlignment="1">
      <alignment horizontal="right"/>
    </xf>
    <xf numFmtId="0" fontId="4" fillId="0" borderId="56" xfId="4" applyFont="1" applyFill="1" applyBorder="1" applyAlignment="1" applyProtection="1">
      <alignment horizontal="center" vertical="center" wrapText="1"/>
    </xf>
    <xf numFmtId="4" fontId="4" fillId="0" borderId="56" xfId="4" applyNumberFormat="1" applyFont="1" applyFill="1" applyBorder="1" applyAlignment="1" applyProtection="1">
      <alignment horizontal="center" vertical="center" wrapText="1"/>
    </xf>
    <xf numFmtId="0" fontId="4" fillId="0" borderId="17" xfId="4" applyFont="1" applyFill="1" applyBorder="1" applyAlignment="1" applyProtection="1">
      <alignment horizontal="center" vertical="center" wrapText="1"/>
    </xf>
    <xf numFmtId="0" fontId="4" fillId="0" borderId="43" xfId="4" applyFont="1" applyFill="1" applyBorder="1" applyAlignment="1" applyProtection="1">
      <alignment horizontal="center" vertical="center"/>
    </xf>
    <xf numFmtId="4" fontId="4" fillId="0" borderId="43" xfId="4" applyNumberFormat="1" applyFont="1" applyFill="1" applyBorder="1" applyAlignment="1" applyProtection="1">
      <alignment horizontal="center" vertical="center" wrapText="1"/>
    </xf>
    <xf numFmtId="0" fontId="4" fillId="0" borderId="57" xfId="4" applyFont="1" applyFill="1" applyBorder="1" applyAlignment="1" applyProtection="1">
      <alignment horizontal="center" vertical="center" wrapText="1"/>
    </xf>
    <xf numFmtId="0" fontId="4" fillId="2" borderId="58" xfId="4" applyFont="1" applyFill="1" applyBorder="1" applyAlignment="1" applyProtection="1">
      <alignment vertical="center" wrapText="1"/>
    </xf>
    <xf numFmtId="4" fontId="4" fillId="2" borderId="58" xfId="4" applyNumberFormat="1" applyFont="1" applyFill="1" applyBorder="1" applyAlignment="1" applyProtection="1">
      <alignment vertical="center"/>
    </xf>
    <xf numFmtId="4" fontId="4" fillId="2" borderId="59" xfId="4" applyNumberFormat="1" applyFont="1" applyFill="1" applyBorder="1" applyAlignment="1" applyProtection="1">
      <alignment vertical="center"/>
    </xf>
    <xf numFmtId="0" fontId="4" fillId="0" borderId="60" xfId="4" applyFont="1" applyFill="1" applyBorder="1" applyAlignment="1" applyProtection="1">
      <alignment vertical="center" wrapText="1"/>
    </xf>
    <xf numFmtId="4" fontId="4" fillId="0" borderId="60" xfId="4" applyNumberFormat="1" applyFont="1" applyFill="1" applyBorder="1" applyAlignment="1" applyProtection="1">
      <alignment vertical="center"/>
    </xf>
    <xf numFmtId="4" fontId="4" fillId="0" borderId="61" xfId="4" applyNumberFormat="1" applyFont="1" applyFill="1" applyBorder="1" applyAlignment="1" applyProtection="1">
      <alignment vertical="center"/>
    </xf>
    <xf numFmtId="0" fontId="5" fillId="0" borderId="62" xfId="4" applyFont="1" applyFill="1" applyBorder="1" applyAlignment="1" applyProtection="1">
      <alignment vertical="center" wrapText="1"/>
    </xf>
    <xf numFmtId="4" fontId="5" fillId="0" borderId="62" xfId="4" applyNumberFormat="1" applyFont="1" applyFill="1" applyBorder="1" applyAlignment="1" applyProtection="1">
      <alignment vertical="center"/>
      <protection locked="0"/>
    </xf>
    <xf numFmtId="4" fontId="5" fillId="0" borderId="63" xfId="4" applyNumberFormat="1" applyFont="1" applyFill="1" applyBorder="1" applyAlignment="1" applyProtection="1">
      <alignment vertical="center"/>
    </xf>
    <xf numFmtId="0" fontId="5" fillId="0" borderId="62" xfId="4" quotePrefix="1" applyFont="1" applyFill="1" applyBorder="1" applyAlignment="1" applyProtection="1">
      <alignment vertical="center" wrapText="1"/>
      <protection locked="0"/>
    </xf>
    <xf numFmtId="0" fontId="4" fillId="2" borderId="64" xfId="4" applyFont="1" applyFill="1" applyBorder="1" applyAlignment="1" applyProtection="1">
      <alignment vertical="center" wrapText="1"/>
    </xf>
    <xf numFmtId="4" fontId="4" fillId="2" borderId="64" xfId="4" applyNumberFormat="1" applyFont="1" applyFill="1" applyBorder="1" applyAlignment="1" applyProtection="1">
      <alignment vertical="center"/>
    </xf>
    <xf numFmtId="4" fontId="4" fillId="2" borderId="65" xfId="4" applyNumberFormat="1" applyFont="1" applyFill="1" applyBorder="1" applyAlignment="1" applyProtection="1">
      <alignment vertical="center"/>
    </xf>
    <xf numFmtId="0" fontId="4" fillId="0" borderId="66" xfId="4" applyFont="1" applyFill="1" applyBorder="1" applyAlignment="1" applyProtection="1">
      <alignment horizontal="centerContinuous" vertical="center"/>
    </xf>
    <xf numFmtId="0" fontId="5" fillId="0" borderId="0" xfId="4" applyFont="1" applyFill="1" applyBorder="1" applyAlignment="1" applyProtection="1">
      <alignment vertical="center"/>
    </xf>
    <xf numFmtId="0" fontId="5" fillId="0" borderId="57" xfId="4" applyFont="1" applyFill="1" applyBorder="1" applyAlignment="1" applyProtection="1">
      <alignment vertical="center"/>
    </xf>
    <xf numFmtId="0" fontId="5" fillId="0" borderId="62" xfId="4" applyFont="1" applyFill="1" applyBorder="1" applyAlignment="1" applyProtection="1">
      <alignment vertical="center" wrapText="1"/>
      <protection locked="0"/>
    </xf>
    <xf numFmtId="0" fontId="14" fillId="0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wrapText="1"/>
    </xf>
    <xf numFmtId="4" fontId="13" fillId="0" borderId="32" xfId="0" applyNumberFormat="1" applyFont="1" applyBorder="1" applyAlignment="1">
      <alignment horizontal="right"/>
    </xf>
    <xf numFmtId="0" fontId="13" fillId="0" borderId="3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4" fontId="13" fillId="0" borderId="25" xfId="0" applyNumberFormat="1" applyFont="1" applyBorder="1" applyAlignment="1">
      <alignment horizontal="right"/>
    </xf>
    <xf numFmtId="2" fontId="13" fillId="0" borderId="25" xfId="0" applyNumberFormat="1" applyFont="1" applyBorder="1" applyAlignment="1">
      <alignment horizontal="right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61" xfId="0" applyFont="1" applyFill="1" applyBorder="1" applyAlignment="1">
      <alignment horizontal="center" wrapText="1"/>
    </xf>
    <xf numFmtId="0" fontId="14" fillId="0" borderId="7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71" xfId="0" applyFont="1" applyFill="1" applyBorder="1" applyAlignment="1">
      <alignment horizontal="center" wrapText="1"/>
    </xf>
    <xf numFmtId="0" fontId="14" fillId="0" borderId="60" xfId="0" applyFont="1" applyBorder="1" applyAlignment="1">
      <alignment wrapText="1"/>
    </xf>
    <xf numFmtId="4" fontId="14" fillId="0" borderId="5" xfId="0" applyNumberFormat="1" applyFont="1" applyBorder="1" applyAlignment="1">
      <alignment horizontal="right"/>
    </xf>
    <xf numFmtId="164" fontId="14" fillId="0" borderId="6" xfId="1" applyFont="1" applyBorder="1" applyAlignment="1">
      <alignment horizontal="right"/>
    </xf>
    <xf numFmtId="4" fontId="14" fillId="0" borderId="6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vertical="center"/>
    </xf>
    <xf numFmtId="4" fontId="2" fillId="0" borderId="61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14" fillId="0" borderId="61" xfId="0" applyNumberFormat="1" applyFont="1" applyBorder="1" applyAlignment="1">
      <alignment horizontal="right"/>
    </xf>
    <xf numFmtId="0" fontId="22" fillId="0" borderId="60" xfId="0" applyFont="1" applyFill="1" applyBorder="1" applyAlignment="1">
      <alignment vertical="center" wrapText="1"/>
    </xf>
    <xf numFmtId="2" fontId="13" fillId="0" borderId="5" xfId="0" applyNumberFormat="1" applyFont="1" applyBorder="1" applyAlignment="1">
      <alignment wrapText="1"/>
    </xf>
    <xf numFmtId="164" fontId="13" fillId="0" borderId="6" xfId="1" applyFont="1" applyBorder="1" applyAlignment="1">
      <alignment wrapText="1"/>
    </xf>
    <xf numFmtId="2" fontId="13" fillId="0" borderId="6" xfId="0" applyNumberFormat="1" applyFont="1" applyBorder="1" applyAlignment="1">
      <alignment wrapText="1"/>
    </xf>
    <xf numFmtId="2" fontId="13" fillId="0" borderId="61" xfId="0" applyNumberFormat="1" applyFont="1" applyBorder="1" applyAlignment="1">
      <alignment wrapText="1"/>
    </xf>
    <xf numFmtId="0" fontId="22" fillId="0" borderId="72" xfId="0" applyFont="1" applyFill="1" applyBorder="1" applyAlignment="1">
      <alignment vertical="center" wrapText="1"/>
    </xf>
    <xf numFmtId="4" fontId="13" fillId="0" borderId="5" xfId="0" applyNumberFormat="1" applyFont="1" applyBorder="1" applyAlignment="1">
      <alignment horizontal="right"/>
    </xf>
    <xf numFmtId="164" fontId="13" fillId="0" borderId="6" xfId="1" applyFont="1" applyBorder="1" applyAlignment="1">
      <alignment horizontal="right"/>
    </xf>
    <xf numFmtId="2" fontId="13" fillId="0" borderId="6" xfId="0" applyNumberFormat="1" applyFont="1" applyBorder="1" applyAlignment="1">
      <alignment horizontal="right"/>
    </xf>
    <xf numFmtId="2" fontId="13" fillId="0" borderId="61" xfId="0" applyNumberFormat="1" applyFont="1" applyBorder="1" applyAlignment="1">
      <alignment horizontal="right"/>
    </xf>
    <xf numFmtId="0" fontId="14" fillId="2" borderId="64" xfId="0" applyFont="1" applyFill="1" applyBorder="1" applyAlignment="1">
      <alignment wrapText="1"/>
    </xf>
    <xf numFmtId="4" fontId="14" fillId="2" borderId="2" xfId="0" applyNumberFormat="1" applyFont="1" applyFill="1" applyBorder="1" applyAlignment="1">
      <alignment horizontal="right"/>
    </xf>
    <xf numFmtId="164" fontId="14" fillId="2" borderId="73" xfId="1" applyFont="1" applyFill="1" applyBorder="1" applyAlignment="1">
      <alignment horizontal="right"/>
    </xf>
    <xf numFmtId="4" fontId="14" fillId="2" borderId="73" xfId="0" applyNumberFormat="1" applyFont="1" applyFill="1" applyBorder="1" applyAlignment="1">
      <alignment horizontal="right"/>
    </xf>
    <xf numFmtId="4" fontId="14" fillId="2" borderId="74" xfId="0" applyNumberFormat="1" applyFont="1" applyFill="1" applyBorder="1" applyAlignment="1">
      <alignment horizontal="right"/>
    </xf>
    <xf numFmtId="4" fontId="14" fillId="2" borderId="14" xfId="0" applyNumberFormat="1" applyFont="1" applyFill="1" applyBorder="1" applyAlignment="1">
      <alignment horizontal="right"/>
    </xf>
    <xf numFmtId="4" fontId="14" fillId="2" borderId="75" xfId="0" applyNumberFormat="1" applyFont="1" applyFill="1" applyBorder="1" applyAlignment="1">
      <alignment horizontal="right"/>
    </xf>
    <xf numFmtId="4" fontId="14" fillId="2" borderId="76" xfId="0" applyNumberFormat="1" applyFont="1" applyFill="1" applyBorder="1" applyAlignment="1">
      <alignment horizontal="right"/>
    </xf>
    <xf numFmtId="4" fontId="14" fillId="2" borderId="65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center" wrapText="1"/>
    </xf>
    <xf numFmtId="0" fontId="14" fillId="0" borderId="77" xfId="0" applyFont="1" applyFill="1" applyBorder="1" applyAlignment="1">
      <alignment horizontal="center" wrapText="1"/>
    </xf>
    <xf numFmtId="0" fontId="14" fillId="0" borderId="78" xfId="0" applyFont="1" applyFill="1" applyBorder="1" applyAlignment="1">
      <alignment horizontal="center" wrapText="1"/>
    </xf>
    <xf numFmtId="0" fontId="13" fillId="0" borderId="11" xfId="0" applyFont="1" applyBorder="1" applyAlignment="1">
      <alignment wrapText="1"/>
    </xf>
    <xf numFmtId="164" fontId="13" fillId="0" borderId="12" xfId="1" applyFont="1" applyBorder="1" applyAlignment="1">
      <alignment horizontal="right"/>
    </xf>
    <xf numFmtId="4" fontId="13" fillId="0" borderId="33" xfId="0" applyNumberFormat="1" applyFont="1" applyBorder="1" applyAlignment="1">
      <alignment horizontal="right"/>
    </xf>
    <xf numFmtId="4" fontId="13" fillId="0" borderId="34" xfId="0" applyNumberFormat="1" applyFont="1" applyBorder="1" applyAlignment="1">
      <alignment horizontal="right"/>
    </xf>
    <xf numFmtId="4" fontId="13" fillId="0" borderId="82" xfId="0" applyNumberFormat="1" applyFont="1" applyBorder="1" applyAlignment="1">
      <alignment horizontal="right"/>
    </xf>
    <xf numFmtId="4" fontId="13" fillId="0" borderId="25" xfId="0" applyNumberFormat="1" applyFont="1" applyFill="1" applyBorder="1" applyAlignment="1">
      <alignment horizontal="right"/>
    </xf>
    <xf numFmtId="4" fontId="13" fillId="0" borderId="26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2" fillId="0" borderId="83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3" fontId="2" fillId="0" borderId="84" xfId="0" applyNumberFormat="1" applyFont="1" applyFill="1" applyBorder="1" applyAlignment="1">
      <alignment vertical="center"/>
    </xf>
    <xf numFmtId="4" fontId="2" fillId="0" borderId="85" xfId="0" applyNumberFormat="1" applyFont="1" applyBorder="1" applyAlignment="1">
      <alignment vertical="center"/>
    </xf>
    <xf numFmtId="4" fontId="2" fillId="0" borderId="84" xfId="0" applyNumberFormat="1" applyFont="1" applyBorder="1" applyAlignment="1">
      <alignment vertical="center"/>
    </xf>
    <xf numFmtId="4" fontId="2" fillId="0" borderId="86" xfId="0" applyNumberFormat="1" applyFont="1" applyBorder="1" applyAlignment="1">
      <alignment vertical="center"/>
    </xf>
    <xf numFmtId="4" fontId="3" fillId="5" borderId="87" xfId="0" applyNumberFormat="1" applyFont="1" applyFill="1" applyBorder="1" applyAlignment="1">
      <alignment vertical="center"/>
    </xf>
    <xf numFmtId="4" fontId="3" fillId="5" borderId="88" xfId="0" applyNumberFormat="1" applyFont="1" applyFill="1" applyBorder="1" applyAlignment="1">
      <alignment vertical="center"/>
    </xf>
    <xf numFmtId="4" fontId="3" fillId="5" borderId="56" xfId="0" applyNumberFormat="1" applyFont="1" applyFill="1" applyBorder="1" applyAlignment="1">
      <alignment vertical="center"/>
    </xf>
    <xf numFmtId="4" fontId="3" fillId="5" borderId="56" xfId="0" applyNumberFormat="1" applyFont="1" applyFill="1" applyBorder="1" applyAlignment="1">
      <alignment horizontal="center" vertical="center" wrapText="1"/>
    </xf>
    <xf numFmtId="4" fontId="3" fillId="5" borderId="16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4" fontId="3" fillId="5" borderId="17" xfId="0" applyNumberFormat="1" applyFont="1" applyFill="1" applyBorder="1" applyAlignment="1">
      <alignment horizontal="center" vertical="center" wrapText="1"/>
    </xf>
    <xf numFmtId="4" fontId="3" fillId="5" borderId="16" xfId="0" applyNumberFormat="1" applyFont="1" applyFill="1" applyBorder="1" applyAlignment="1">
      <alignment vertical="center"/>
    </xf>
    <xf numFmtId="4" fontId="3" fillId="5" borderId="17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 applyProtection="1">
      <alignment vertical="center"/>
      <protection locked="0"/>
    </xf>
    <xf numFmtId="4" fontId="2" fillId="0" borderId="8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Fill="1" applyBorder="1" applyAlignment="1" applyProtection="1">
      <alignment vertical="center"/>
      <protection locked="0"/>
    </xf>
    <xf numFmtId="4" fontId="3" fillId="0" borderId="67" xfId="0" applyNumberFormat="1" applyFont="1" applyFill="1" applyBorder="1" applyAlignment="1" applyProtection="1">
      <alignment vertical="center"/>
      <protection locked="0"/>
    </xf>
    <xf numFmtId="4" fontId="2" fillId="0" borderId="58" xfId="0" applyNumberFormat="1" applyFont="1" applyFill="1" applyBorder="1" applyAlignment="1" applyProtection="1">
      <alignment vertical="center"/>
      <protection locked="0"/>
    </xf>
    <xf numFmtId="4" fontId="3" fillId="0" borderId="58" xfId="0" applyNumberFormat="1" applyFont="1" applyFill="1" applyBorder="1" applyAlignment="1" applyProtection="1">
      <alignment vertical="center"/>
      <protection locked="0"/>
    </xf>
    <xf numFmtId="49" fontId="3" fillId="0" borderId="69" xfId="0" applyNumberFormat="1" applyFont="1" applyFill="1" applyBorder="1" applyAlignment="1" applyProtection="1">
      <alignment vertical="center"/>
      <protection locked="0"/>
    </xf>
    <xf numFmtId="4" fontId="3" fillId="0" borderId="94" xfId="0" applyNumberFormat="1" applyFont="1" applyFill="1" applyBorder="1" applyAlignment="1" applyProtection="1">
      <alignment vertical="center"/>
      <protection locked="0"/>
    </xf>
    <xf numFmtId="4" fontId="3" fillId="0" borderId="69" xfId="0" applyNumberFormat="1" applyFont="1" applyFill="1" applyBorder="1" applyAlignment="1" applyProtection="1">
      <alignment vertical="center"/>
      <protection locked="0"/>
    </xf>
    <xf numFmtId="4" fontId="2" fillId="0" borderId="43" xfId="0" applyNumberFormat="1" applyFont="1" applyFill="1" applyBorder="1" applyAlignment="1" applyProtection="1">
      <alignment vertical="center"/>
      <protection locked="0"/>
    </xf>
    <xf numFmtId="49" fontId="2" fillId="0" borderId="69" xfId="0" applyNumberFormat="1" applyFont="1" applyFill="1" applyBorder="1" applyAlignment="1" applyProtection="1">
      <alignment vertical="center"/>
      <protection locked="0"/>
    </xf>
    <xf numFmtId="4" fontId="4" fillId="0" borderId="92" xfId="0" applyNumberFormat="1" applyFont="1" applyFill="1" applyBorder="1" applyAlignment="1" applyProtection="1">
      <alignment vertical="center"/>
    </xf>
    <xf numFmtId="4" fontId="5" fillId="0" borderId="60" xfId="0" applyNumberFormat="1" applyFont="1" applyFill="1" applyBorder="1" applyAlignment="1" applyProtection="1">
      <alignment vertical="center"/>
      <protection locked="0"/>
    </xf>
    <xf numFmtId="4" fontId="4" fillId="0" borderId="60" xfId="0" applyNumberFormat="1" applyFont="1" applyFill="1" applyBorder="1" applyAlignment="1" applyProtection="1">
      <alignment vertical="center"/>
      <protection locked="0"/>
    </xf>
    <xf numFmtId="4" fontId="5" fillId="0" borderId="92" xfId="0" applyNumberFormat="1" applyFont="1" applyFill="1" applyBorder="1" applyAlignment="1" applyProtection="1">
      <alignment vertical="center"/>
    </xf>
    <xf numFmtId="49" fontId="2" fillId="0" borderId="60" xfId="0" applyNumberFormat="1" applyFont="1" applyFill="1" applyBorder="1" applyAlignment="1" applyProtection="1">
      <alignment vertical="center"/>
      <protection locked="0"/>
    </xf>
    <xf numFmtId="4" fontId="4" fillId="0" borderId="69" xfId="0" applyNumberFormat="1" applyFont="1" applyFill="1" applyBorder="1" applyAlignment="1" applyProtection="1">
      <alignment vertical="center"/>
      <protection locked="0"/>
    </xf>
    <xf numFmtId="4" fontId="3" fillId="2" borderId="15" xfId="0" applyNumberFormat="1" applyFont="1" applyFill="1" applyBorder="1" applyAlignment="1" applyProtection="1">
      <alignment vertical="center"/>
      <protection locked="0"/>
    </xf>
    <xf numFmtId="4" fontId="3" fillId="2" borderId="56" xfId="0" applyNumberFormat="1" applyFont="1" applyFill="1" applyBorder="1" applyAlignment="1" applyProtection="1">
      <alignment vertical="center"/>
      <protection locked="0"/>
    </xf>
    <xf numFmtId="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9" xfId="0" applyNumberFormat="1" applyFont="1" applyBorder="1" applyAlignment="1" applyProtection="1">
      <alignment horizontal="right" vertical="center" wrapText="1"/>
      <protection locked="0"/>
    </xf>
    <xf numFmtId="4" fontId="3" fillId="0" borderId="97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76" xfId="0" applyNumberFormat="1" applyFont="1" applyBorder="1" applyAlignment="1" applyProtection="1">
      <alignment horizontal="right" vertical="center" wrapText="1"/>
      <protection locked="0"/>
    </xf>
    <xf numFmtId="4" fontId="4" fillId="0" borderId="100" xfId="0" applyNumberFormat="1" applyFont="1" applyFill="1" applyBorder="1" applyAlignment="1" applyProtection="1">
      <alignment horizontal="right" vertical="center" wrapText="1"/>
    </xf>
    <xf numFmtId="4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8" xfId="0" applyNumberFormat="1" applyFont="1" applyFill="1" applyBorder="1" applyAlignment="1" applyProtection="1">
      <alignment horizontal="right" vertical="center" wrapText="1"/>
    </xf>
    <xf numFmtId="166" fontId="16" fillId="0" borderId="6" xfId="0" applyNumberFormat="1" applyFont="1" applyBorder="1" applyAlignment="1" applyProtection="1">
      <alignment horizontal="right" vertical="center" wrapText="1"/>
      <protection locked="0"/>
    </xf>
    <xf numFmtId="4" fontId="16" fillId="0" borderId="6" xfId="0" applyNumberFormat="1" applyFont="1" applyBorder="1" applyAlignment="1" applyProtection="1">
      <alignment horizontal="right" vertical="center" wrapText="1"/>
      <protection locked="0"/>
    </xf>
    <xf numFmtId="166" fontId="16" fillId="0" borderId="76" xfId="0" applyNumberFormat="1" applyFont="1" applyBorder="1" applyAlignment="1" applyProtection="1">
      <alignment horizontal="right" vertical="center" wrapText="1"/>
      <protection locked="0"/>
    </xf>
    <xf numFmtId="4" fontId="3" fillId="5" borderId="74" xfId="0" applyNumberFormat="1" applyFont="1" applyFill="1" applyBorder="1" applyAlignment="1" applyProtection="1">
      <alignment horizontal="right" vertical="center" wrapText="1"/>
    </xf>
    <xf numFmtId="164" fontId="3" fillId="5" borderId="12" xfId="1" applyFont="1" applyFill="1" applyBorder="1" applyAlignment="1" applyProtection="1">
      <alignment horizontal="right" vertical="center" wrapText="1"/>
    </xf>
    <xf numFmtId="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5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5" xfId="0" applyNumberFormat="1" applyFont="1" applyBorder="1" applyAlignment="1" applyProtection="1">
      <alignment horizontal="right" vertical="center" wrapText="1"/>
      <protection locked="0"/>
    </xf>
    <xf numFmtId="4" fontId="2" fillId="0" borderId="69" xfId="0" applyNumberFormat="1" applyFont="1" applyBorder="1" applyAlignment="1" applyProtection="1">
      <alignment horizontal="right" vertical="center" wrapText="1"/>
      <protection locked="0"/>
    </xf>
    <xf numFmtId="4" fontId="2" fillId="0" borderId="93" xfId="0" applyNumberFormat="1" applyFont="1" applyBorder="1" applyAlignment="1" applyProtection="1">
      <alignment horizontal="right" vertical="center" wrapText="1"/>
      <protection locked="0"/>
    </xf>
    <xf numFmtId="4" fontId="2" fillId="0" borderId="60" xfId="0" applyNumberFormat="1" applyFont="1" applyBorder="1" applyAlignment="1" applyProtection="1">
      <alignment horizontal="right" vertical="center" wrapText="1"/>
      <protection locked="0"/>
    </xf>
    <xf numFmtId="4" fontId="4" fillId="5" borderId="16" xfId="0" applyNumberFormat="1" applyFont="1" applyFill="1" applyBorder="1" applyAlignment="1" applyProtection="1">
      <alignment horizontal="right" vertical="center" wrapText="1"/>
    </xf>
    <xf numFmtId="4" fontId="4" fillId="5" borderId="56" xfId="0" applyNumberFormat="1" applyFont="1" applyFill="1" applyBorder="1" applyAlignment="1" applyProtection="1">
      <alignment horizontal="right" vertical="center" wrapText="1"/>
    </xf>
    <xf numFmtId="4" fontId="3" fillId="5" borderId="16" xfId="0" applyNumberFormat="1" applyFont="1" applyFill="1" applyBorder="1" applyAlignment="1" applyProtection="1">
      <alignment horizontal="right" vertical="center" wrapText="1"/>
    </xf>
    <xf numFmtId="4" fontId="3" fillId="2" borderId="56" xfId="0" applyNumberFormat="1" applyFont="1" applyFill="1" applyBorder="1" applyAlignment="1" applyProtection="1">
      <alignment horizontal="right" vertical="center" wrapText="1"/>
    </xf>
    <xf numFmtId="4" fontId="3" fillId="5" borderId="17" xfId="0" applyNumberFormat="1" applyFont="1" applyFill="1" applyBorder="1" applyAlignment="1" applyProtection="1">
      <alignment horizontal="right" vertical="center" wrapText="1"/>
    </xf>
    <xf numFmtId="4" fontId="4" fillId="0" borderId="56" xfId="0" applyNumberFormat="1" applyFont="1" applyFill="1" applyBorder="1" applyAlignment="1">
      <alignment horizontal="center" vertical="center" wrapText="1"/>
    </xf>
    <xf numFmtId="4" fontId="2" fillId="0" borderId="68" xfId="0" applyNumberFormat="1" applyFont="1" applyFill="1" applyBorder="1" applyAlignment="1">
      <alignment horizontal="right" vertical="center" wrapText="1"/>
    </xf>
    <xf numFmtId="4" fontId="2" fillId="0" borderId="58" xfId="0" applyNumberFormat="1" applyFont="1" applyFill="1" applyBorder="1" applyAlignment="1">
      <alignment horizontal="right" vertical="center" wrapText="1"/>
    </xf>
    <xf numFmtId="4" fontId="2" fillId="0" borderId="65" xfId="0" applyNumberFormat="1" applyFont="1" applyFill="1" applyBorder="1" applyAlignment="1">
      <alignment horizontal="right" vertical="center" wrapText="1"/>
    </xf>
    <xf numFmtId="4" fontId="2" fillId="0" borderId="69" xfId="0" applyNumberFormat="1" applyFont="1" applyFill="1" applyBorder="1" applyAlignment="1">
      <alignment horizontal="right" vertical="center" wrapText="1"/>
    </xf>
    <xf numFmtId="4" fontId="3" fillId="5" borderId="13" xfId="0" applyNumberFormat="1" applyFont="1" applyFill="1" applyBorder="1" applyAlignment="1">
      <alignment horizontal="right" vertical="center" wrapText="1"/>
    </xf>
    <xf numFmtId="4" fontId="3" fillId="5" borderId="56" xfId="0" applyNumberFormat="1" applyFont="1" applyFill="1" applyBorder="1" applyAlignment="1">
      <alignment horizontal="right" vertical="center" wrapText="1"/>
    </xf>
    <xf numFmtId="4" fontId="3" fillId="0" borderId="56" xfId="0" applyNumberFormat="1" applyFont="1" applyFill="1" applyBorder="1" applyAlignment="1">
      <alignment horizontal="center" vertical="center"/>
    </xf>
    <xf numFmtId="4" fontId="3" fillId="5" borderId="72" xfId="0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 wrapText="1"/>
    </xf>
    <xf numFmtId="4" fontId="3" fillId="2" borderId="56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2" borderId="72" xfId="0" applyNumberFormat="1" applyFont="1" applyFill="1" applyBorder="1" applyAlignment="1">
      <alignment horizontal="left" vertical="center" wrapText="1"/>
    </xf>
    <xf numFmtId="4" fontId="2" fillId="0" borderId="60" xfId="0" applyNumberFormat="1" applyFont="1" applyFill="1" applyBorder="1" applyAlignment="1">
      <alignment horizontal="left" vertical="center" wrapText="1"/>
    </xf>
    <xf numFmtId="4" fontId="2" fillId="0" borderId="69" xfId="0" applyNumberFormat="1" applyFont="1" applyFill="1" applyBorder="1" applyAlignment="1">
      <alignment vertical="center"/>
    </xf>
    <xf numFmtId="4" fontId="2" fillId="0" borderId="95" xfId="0" applyNumberFormat="1" applyFont="1" applyFill="1" applyBorder="1" applyAlignment="1">
      <alignment vertical="center"/>
    </xf>
    <xf numFmtId="4" fontId="23" fillId="0" borderId="92" xfId="0" applyNumberFormat="1" applyFont="1" applyFill="1" applyBorder="1" applyAlignment="1">
      <alignment horizontal="left" vertical="center" wrapText="1"/>
    </xf>
    <xf numFmtId="4" fontId="23" fillId="0" borderId="66" xfId="0" applyNumberFormat="1" applyFont="1" applyFill="1" applyBorder="1" applyAlignment="1">
      <alignment horizontal="left" vertical="center" wrapText="1"/>
    </xf>
    <xf numFmtId="4" fontId="3" fillId="5" borderId="15" xfId="0" applyNumberFormat="1" applyFont="1" applyFill="1" applyBorder="1" applyAlignment="1">
      <alignment horizontal="left" vertical="center"/>
    </xf>
    <xf numFmtId="4" fontId="3" fillId="5" borderId="15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68" xfId="0" applyNumberFormat="1" applyFont="1" applyBorder="1" applyAlignment="1" applyProtection="1">
      <alignment horizontal="right" vertical="center"/>
      <protection locked="0"/>
    </xf>
    <xf numFmtId="4" fontId="2" fillId="0" borderId="58" xfId="0" applyNumberFormat="1" applyFont="1" applyBorder="1" applyAlignment="1" applyProtection="1">
      <alignment horizontal="right" vertical="center" wrapText="1"/>
      <protection locked="0"/>
    </xf>
    <xf numFmtId="4" fontId="2" fillId="0" borderId="93" xfId="0" applyNumberFormat="1" applyFont="1" applyBorder="1" applyAlignment="1" applyProtection="1">
      <alignment horizontal="right" vertical="center"/>
      <protection locked="0"/>
    </xf>
    <xf numFmtId="4" fontId="23" fillId="0" borderId="93" xfId="0" applyNumberFormat="1" applyFont="1" applyBorder="1" applyAlignment="1" applyProtection="1">
      <alignment horizontal="right" vertical="center"/>
      <protection locked="0"/>
    </xf>
    <xf numFmtId="4" fontId="23" fillId="0" borderId="60" xfId="0" applyNumberFormat="1" applyFont="1" applyBorder="1" applyAlignment="1" applyProtection="1">
      <alignment horizontal="right" vertical="center" wrapText="1"/>
      <protection locked="0"/>
    </xf>
    <xf numFmtId="4" fontId="2" fillId="0" borderId="85" xfId="0" applyNumberFormat="1" applyFont="1" applyBorder="1" applyAlignment="1" applyProtection="1">
      <alignment horizontal="right" vertical="center"/>
      <protection locked="0"/>
    </xf>
    <xf numFmtId="4" fontId="2" fillId="0" borderId="84" xfId="0" applyNumberFormat="1" applyFont="1" applyBorder="1" applyAlignment="1" applyProtection="1">
      <alignment horizontal="right" vertical="center" wrapText="1"/>
      <protection locked="0"/>
    </xf>
    <xf numFmtId="4" fontId="2" fillId="0" borderId="43" xfId="0" applyNumberFormat="1" applyFont="1" applyBorder="1" applyAlignment="1" applyProtection="1">
      <alignment horizontal="right" vertical="center" wrapText="1"/>
      <protection locked="0"/>
    </xf>
    <xf numFmtId="4" fontId="3" fillId="2" borderId="17" xfId="0" applyNumberFormat="1" applyFont="1" applyFill="1" applyBorder="1" applyAlignment="1" applyProtection="1">
      <alignment horizontal="right" vertical="center"/>
    </xf>
    <xf numFmtId="166" fontId="23" fillId="0" borderId="6" xfId="0" applyNumberFormat="1" applyFont="1" applyBorder="1" applyAlignment="1" applyProtection="1">
      <alignment horizontal="right" vertical="center" wrapText="1"/>
      <protection locked="0"/>
    </xf>
    <xf numFmtId="166" fontId="23" fillId="0" borderId="71" xfId="0" applyNumberFormat="1" applyFont="1" applyBorder="1" applyAlignment="1" applyProtection="1">
      <alignment horizontal="right" vertical="center" wrapText="1"/>
      <protection locked="0"/>
    </xf>
    <xf numFmtId="4" fontId="3" fillId="0" borderId="4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6" xfId="0" applyNumberFormat="1" applyFont="1" applyFill="1" applyBorder="1" applyAlignment="1" applyProtection="1">
      <alignment horizontal="right" vertical="center" wrapText="1"/>
    </xf>
    <xf numFmtId="166" fontId="23" fillId="0" borderId="76" xfId="0" applyNumberFormat="1" applyFont="1" applyBorder="1" applyAlignment="1" applyProtection="1">
      <alignment horizontal="right" vertical="center" wrapText="1"/>
      <protection locked="0"/>
    </xf>
    <xf numFmtId="4" fontId="4" fillId="0" borderId="8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vertical="center"/>
    </xf>
    <xf numFmtId="4" fontId="3" fillId="2" borderId="56" xfId="0" applyNumberFormat="1" applyFont="1" applyFill="1" applyBorder="1" applyAlignment="1" applyProtection="1">
      <alignment horizontal="right" vertical="center"/>
    </xf>
    <xf numFmtId="4" fontId="3" fillId="0" borderId="95" xfId="0" applyNumberFormat="1" applyFont="1" applyFill="1" applyBorder="1" applyAlignment="1" applyProtection="1">
      <alignment horizontal="right" vertical="center"/>
      <protection locked="0"/>
    </xf>
    <xf numFmtId="4" fontId="3" fillId="0" borderId="69" xfId="0" applyNumberFormat="1" applyFont="1" applyFill="1" applyBorder="1" applyAlignment="1" applyProtection="1">
      <alignment horizontal="right" vertical="center"/>
      <protection locked="0"/>
    </xf>
    <xf numFmtId="4" fontId="2" fillId="0" borderId="103" xfId="0" applyNumberFormat="1" applyFont="1" applyBorder="1" applyAlignment="1" applyProtection="1">
      <alignment horizontal="right" vertical="center"/>
      <protection locked="0"/>
    </xf>
    <xf numFmtId="4" fontId="2" fillId="0" borderId="64" xfId="0" applyNumberFormat="1" applyFont="1" applyBorder="1" applyAlignment="1" applyProtection="1">
      <alignment horizontal="right" vertical="center"/>
      <protection locked="0"/>
    </xf>
    <xf numFmtId="4" fontId="3" fillId="2" borderId="17" xfId="0" applyNumberFormat="1" applyFont="1" applyFill="1" applyBorder="1" applyAlignment="1" applyProtection="1">
      <alignment vertical="center"/>
      <protection locked="0"/>
    </xf>
    <xf numFmtId="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9" xfId="0" applyNumberFormat="1" applyFont="1" applyBorder="1" applyAlignment="1" applyProtection="1">
      <alignment vertical="center"/>
      <protection locked="0"/>
    </xf>
    <xf numFmtId="164" fontId="25" fillId="0" borderId="0" xfId="1" applyFont="1" applyAlignment="1">
      <alignment vertical="center"/>
    </xf>
    <xf numFmtId="4" fontId="23" fillId="0" borderId="69" xfId="0" applyNumberFormat="1" applyFont="1" applyBorder="1" applyAlignment="1" applyProtection="1">
      <alignment vertical="center"/>
      <protection locked="0"/>
    </xf>
    <xf numFmtId="4" fontId="23" fillId="0" borderId="71" xfId="0" applyNumberFormat="1" applyFont="1" applyBorder="1" applyAlignment="1" applyProtection="1">
      <alignment vertical="center"/>
      <protection locked="0"/>
    </xf>
    <xf numFmtId="4" fontId="3" fillId="0" borderId="71" xfId="0" applyNumberFormat="1" applyFont="1" applyBorder="1" applyAlignment="1" applyProtection="1">
      <alignment vertical="center"/>
      <protection locked="0"/>
    </xf>
    <xf numFmtId="4" fontId="23" fillId="0" borderId="60" xfId="0" applyNumberFormat="1" applyFont="1" applyBorder="1" applyAlignment="1" applyProtection="1">
      <alignment horizontal="right" vertical="center"/>
      <protection locked="0"/>
    </xf>
    <xf numFmtId="4" fontId="23" fillId="0" borderId="61" xfId="0" applyNumberFormat="1" applyFont="1" applyBorder="1" applyAlignment="1" applyProtection="1">
      <alignment horizontal="right" vertical="center"/>
      <protection locked="0"/>
    </xf>
    <xf numFmtId="4" fontId="3" fillId="2" borderId="56" xfId="0" applyNumberFormat="1" applyFont="1" applyFill="1" applyBorder="1" applyAlignment="1" applyProtection="1">
      <alignment vertical="center"/>
    </xf>
    <xf numFmtId="4" fontId="4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2" fillId="0" borderId="75" xfId="0" applyNumberFormat="1" applyFont="1" applyBorder="1" applyAlignment="1">
      <alignment vertical="center" wrapText="1"/>
    </xf>
    <xf numFmtId="4" fontId="2" fillId="0" borderId="73" xfId="0" applyNumberFormat="1" applyFont="1" applyBorder="1" applyAlignment="1">
      <alignment vertical="center" wrapText="1"/>
    </xf>
    <xf numFmtId="4" fontId="4" fillId="0" borderId="18" xfId="0" applyNumberFormat="1" applyFont="1" applyFill="1" applyBorder="1" applyAlignment="1">
      <alignment horizontal="left" vertical="center" wrapText="1"/>
    </xf>
    <xf numFmtId="4" fontId="3" fillId="0" borderId="56" xfId="0" applyNumberFormat="1" applyFont="1" applyFill="1" applyBorder="1" applyAlignment="1" applyProtection="1">
      <alignment vertical="center" wrapText="1"/>
      <protection locked="0"/>
    </xf>
    <xf numFmtId="4" fontId="23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60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9" xfId="0" applyNumberFormat="1" applyFont="1" applyFill="1" applyBorder="1" applyAlignment="1" applyProtection="1">
      <alignment vertical="center" wrapText="1"/>
      <protection locked="0"/>
    </xf>
    <xf numFmtId="4" fontId="23" fillId="0" borderId="60" xfId="0" applyNumberFormat="1" applyFont="1" applyFill="1" applyBorder="1" applyAlignment="1" applyProtection="1">
      <alignment vertical="center" wrapText="1"/>
      <protection locked="0"/>
    </xf>
    <xf numFmtId="4" fontId="18" fillId="0" borderId="60" xfId="0" applyNumberFormat="1" applyFont="1" applyFill="1" applyBorder="1" applyAlignment="1" applyProtection="1">
      <alignment vertical="center" wrapText="1"/>
      <protection locked="0"/>
    </xf>
    <xf numFmtId="4" fontId="4" fillId="2" borderId="56" xfId="0" applyNumberFormat="1" applyFont="1" applyFill="1" applyBorder="1" applyAlignment="1">
      <alignment horizontal="left" vertical="center" wrapText="1"/>
    </xf>
    <xf numFmtId="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8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>
      <alignment horizontal="left" vertical="center"/>
    </xf>
    <xf numFmtId="4" fontId="3" fillId="0" borderId="60" xfId="0" applyNumberFormat="1" applyFont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 wrapText="1"/>
    </xf>
    <xf numFmtId="4" fontId="2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0" xfId="0" applyNumberFormat="1" applyFont="1" applyAlignment="1">
      <alignment vertical="center"/>
    </xf>
    <xf numFmtId="4" fontId="3" fillId="0" borderId="15" xfId="0" applyNumberFormat="1" applyFont="1" applyFill="1" applyBorder="1" applyAlignment="1">
      <alignment horizontal="left" vertical="center"/>
    </xf>
    <xf numFmtId="4" fontId="3" fillId="0" borderId="16" xfId="0" applyNumberFormat="1" applyFont="1" applyFill="1" applyBorder="1" applyAlignment="1">
      <alignment horizontal="left" vertical="center"/>
    </xf>
    <xf numFmtId="4" fontId="3" fillId="0" borderId="17" xfId="0" applyNumberFormat="1" applyFont="1" applyFill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5" fillId="0" borderId="68" xfId="0" applyNumberFormat="1" applyFont="1" applyFill="1" applyBorder="1" applyAlignment="1">
      <alignment horizontal="right" vertical="center" wrapText="1"/>
    </xf>
    <xf numFmtId="4" fontId="5" fillId="0" borderId="58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43" xfId="0" applyNumberFormat="1" applyFont="1" applyFill="1" applyBorder="1" applyAlignment="1">
      <alignment horizontal="right" vertical="center" wrapText="1"/>
    </xf>
    <xf numFmtId="4" fontId="5" fillId="0" borderId="95" xfId="0" applyNumberFormat="1" applyFont="1" applyFill="1" applyBorder="1" applyAlignment="1">
      <alignment horizontal="right" vertical="center" wrapText="1"/>
    </xf>
    <xf numFmtId="4" fontId="5" fillId="0" borderId="69" xfId="0" applyNumberFormat="1" applyFont="1" applyFill="1" applyBorder="1" applyAlignment="1">
      <alignment horizontal="right" vertical="center" wrapText="1"/>
    </xf>
    <xf numFmtId="4" fontId="5" fillId="0" borderId="103" xfId="0" applyNumberFormat="1" applyFont="1" applyFill="1" applyBorder="1" applyAlignment="1">
      <alignment horizontal="right" vertical="center" wrapText="1"/>
    </xf>
    <xf numFmtId="4" fontId="5" fillId="0" borderId="64" xfId="0" applyNumberFormat="1" applyFont="1" applyFill="1" applyBorder="1" applyAlignment="1">
      <alignment horizontal="right" vertical="center" wrapText="1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3" fillId="0" borderId="56" xfId="0" applyNumberFormat="1" applyFont="1" applyFill="1" applyBorder="1" applyAlignment="1" applyProtection="1">
      <alignment vertical="center"/>
    </xf>
    <xf numFmtId="4" fontId="18" fillId="0" borderId="58" xfId="0" applyNumberFormat="1" applyFont="1" applyFill="1" applyBorder="1" applyAlignment="1" applyProtection="1">
      <alignment vertical="center"/>
      <protection locked="0"/>
    </xf>
    <xf numFmtId="4" fontId="2" fillId="0" borderId="58" xfId="0" applyNumberFormat="1" applyFont="1" applyBorder="1" applyAlignment="1" applyProtection="1">
      <alignment vertical="center"/>
      <protection locked="0"/>
    </xf>
    <xf numFmtId="4" fontId="18" fillId="0" borderId="60" xfId="0" applyNumberFormat="1" applyFont="1" applyFill="1" applyBorder="1" applyAlignment="1" applyProtection="1">
      <alignment vertical="center"/>
      <protection locked="0"/>
    </xf>
    <xf numFmtId="4" fontId="2" fillId="0" borderId="60" xfId="0" applyNumberFormat="1" applyFont="1" applyBorder="1" applyAlignment="1" applyProtection="1">
      <alignment vertical="center"/>
      <protection locked="0"/>
    </xf>
    <xf numFmtId="4" fontId="2" fillId="0" borderId="61" xfId="0" applyNumberFormat="1" applyFont="1" applyBorder="1" applyAlignment="1" applyProtection="1">
      <alignment vertical="center"/>
      <protection locked="0"/>
    </xf>
    <xf numFmtId="4" fontId="18" fillId="0" borderId="64" xfId="0" applyNumberFormat="1" applyFont="1" applyFill="1" applyBorder="1" applyAlignment="1" applyProtection="1">
      <alignment vertical="center"/>
      <protection locked="0"/>
    </xf>
    <xf numFmtId="164" fontId="3" fillId="0" borderId="0" xfId="1" applyFont="1" applyAlignment="1">
      <alignment vertical="center"/>
    </xf>
    <xf numFmtId="4" fontId="18" fillId="0" borderId="92" xfId="0" applyNumberFormat="1" applyFont="1" applyFill="1" applyBorder="1" applyAlignment="1" applyProtection="1">
      <alignment vertical="center"/>
      <protection locked="0"/>
    </xf>
    <xf numFmtId="4" fontId="18" fillId="0" borderId="98" xfId="0" applyNumberFormat="1" applyFont="1" applyFill="1" applyBorder="1" applyAlignment="1" applyProtection="1">
      <alignment vertical="center"/>
      <protection locked="0"/>
    </xf>
    <xf numFmtId="4" fontId="18" fillId="0" borderId="94" xfId="0" applyNumberFormat="1" applyFont="1" applyFill="1" applyBorder="1" applyAlignment="1" applyProtection="1">
      <alignment vertical="center"/>
      <protection locked="0"/>
    </xf>
    <xf numFmtId="4" fontId="2" fillId="0" borderId="69" xfId="0" applyNumberFormat="1" applyFont="1" applyBorder="1" applyAlignment="1" applyProtection="1">
      <alignment vertical="center"/>
      <protection locked="0"/>
    </xf>
    <xf numFmtId="4" fontId="18" fillId="0" borderId="66" xfId="0" applyNumberFormat="1" applyFont="1" applyFill="1" applyBorder="1" applyAlignment="1" applyProtection="1">
      <alignment vertical="center"/>
      <protection locked="0"/>
    </xf>
    <xf numFmtId="4" fontId="2" fillId="0" borderId="43" xfId="0" applyNumberFormat="1" applyFont="1" applyBorder="1" applyAlignment="1" applyProtection="1">
      <alignment vertical="center"/>
      <protection locked="0"/>
    </xf>
    <xf numFmtId="4" fontId="18" fillId="0" borderId="67" xfId="0" applyNumberFormat="1" applyFont="1" applyFill="1" applyBorder="1" applyAlignment="1" applyProtection="1">
      <alignment vertical="center" wrapText="1"/>
      <protection locked="0"/>
    </xf>
    <xf numFmtId="4" fontId="2" fillId="0" borderId="64" xfId="0" applyNumberFormat="1" applyFont="1" applyBorder="1" applyAlignment="1" applyProtection="1">
      <alignment vertical="center"/>
      <protection locked="0"/>
    </xf>
    <xf numFmtId="4" fontId="2" fillId="0" borderId="65" xfId="0" applyNumberFormat="1" applyFont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vertical="center"/>
    </xf>
    <xf numFmtId="4" fontId="3" fillId="0" borderId="61" xfId="0" applyNumberFormat="1" applyFont="1" applyBorder="1" applyAlignment="1" applyProtection="1">
      <alignment vertical="center"/>
      <protection locked="0"/>
    </xf>
    <xf numFmtId="4" fontId="2" fillId="0" borderId="72" xfId="0" applyNumberFormat="1" applyFont="1" applyBorder="1" applyAlignment="1" applyProtection="1">
      <alignment vertical="center"/>
      <protection locked="0"/>
    </xf>
    <xf numFmtId="4" fontId="3" fillId="0" borderId="14" xfId="0" applyNumberFormat="1" applyFont="1" applyBorder="1" applyAlignment="1" applyProtection="1">
      <alignment vertical="center"/>
      <protection locked="0"/>
    </xf>
    <xf numFmtId="4" fontId="3" fillId="0" borderId="56" xfId="0" applyNumberFormat="1" applyFont="1" applyBorder="1" applyAlignment="1" applyProtection="1">
      <alignment vertical="center"/>
      <protection locked="0"/>
    </xf>
    <xf numFmtId="4" fontId="3" fillId="0" borderId="17" xfId="0" applyNumberFormat="1" applyFont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43" xfId="0" applyNumberFormat="1" applyFont="1" applyBorder="1" applyAlignment="1" applyProtection="1">
      <alignment vertical="center"/>
      <protection locked="0"/>
    </xf>
    <xf numFmtId="4" fontId="3" fillId="0" borderId="57" xfId="0" applyNumberFormat="1" applyFont="1" applyBorder="1" applyAlignment="1" applyProtection="1">
      <alignment vertical="center"/>
      <protection locked="0"/>
    </xf>
    <xf numFmtId="4" fontId="2" fillId="0" borderId="69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3" fillId="0" borderId="60" xfId="0" applyNumberFormat="1" applyFont="1" applyBorder="1" applyAlignment="1" applyProtection="1">
      <alignment vertical="center"/>
      <protection locked="0"/>
    </xf>
    <xf numFmtId="4" fontId="23" fillId="0" borderId="61" xfId="0" applyNumberFormat="1" applyFont="1" applyBorder="1" applyAlignment="1" applyProtection="1">
      <alignment vertical="center"/>
      <protection locked="0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4" fontId="2" fillId="0" borderId="60" xfId="0" applyNumberFormat="1" applyFont="1" applyFill="1" applyBorder="1" applyAlignment="1" applyProtection="1">
      <alignment vertical="center"/>
    </xf>
    <xf numFmtId="4" fontId="2" fillId="0" borderId="60" xfId="0" applyNumberFormat="1" applyFont="1" applyFill="1" applyBorder="1" applyAlignment="1" applyProtection="1">
      <alignment vertical="center"/>
      <protection locked="0"/>
    </xf>
    <xf numFmtId="4" fontId="2" fillId="0" borderId="61" xfId="0" applyNumberFormat="1" applyFont="1" applyFill="1" applyBorder="1" applyAlignment="1" applyProtection="1">
      <alignment vertical="center"/>
      <protection locked="0"/>
    </xf>
    <xf numFmtId="4" fontId="2" fillId="0" borderId="60" xfId="0" applyNumberFormat="1" applyFont="1" applyBorder="1" applyAlignment="1" applyProtection="1">
      <alignment vertical="center" wrapText="1"/>
      <protection locked="0"/>
    </xf>
    <xf numFmtId="4" fontId="2" fillId="0" borderId="84" xfId="0" applyNumberFormat="1" applyFont="1" applyBorder="1" applyAlignment="1" applyProtection="1">
      <alignment vertical="center"/>
      <protection locked="0"/>
    </xf>
    <xf numFmtId="4" fontId="2" fillId="0" borderId="86" xfId="0" applyNumberFormat="1" applyFont="1" applyBorder="1" applyAlignment="1" applyProtection="1">
      <alignment vertical="center"/>
      <protection locked="0"/>
    </xf>
    <xf numFmtId="4" fontId="2" fillId="0" borderId="56" xfId="0" applyNumberFormat="1" applyFont="1" applyBorder="1" applyAlignment="1" applyProtection="1">
      <alignment vertical="center"/>
      <protection locked="0"/>
    </xf>
    <xf numFmtId="4" fontId="23" fillId="0" borderId="59" xfId="0" applyNumberFormat="1" applyFont="1" applyBorder="1" applyAlignment="1" applyProtection="1">
      <alignment vertical="center"/>
      <protection locked="0"/>
    </xf>
    <xf numFmtId="4" fontId="24" fillId="0" borderId="59" xfId="0" applyNumberFormat="1" applyFont="1" applyBorder="1" applyAlignment="1" applyProtection="1">
      <alignment vertical="center"/>
      <protection locked="0"/>
    </xf>
    <xf numFmtId="4" fontId="24" fillId="0" borderId="61" xfId="0" applyNumberFormat="1" applyFont="1" applyBorder="1" applyAlignment="1" applyProtection="1">
      <alignment vertical="center"/>
      <protection locked="0"/>
    </xf>
    <xf numFmtId="4" fontId="23" fillId="0" borderId="65" xfId="0" applyNumberFormat="1" applyFont="1" applyBorder="1" applyAlignment="1" applyProtection="1">
      <alignment vertical="center"/>
      <protection locked="0"/>
    </xf>
    <xf numFmtId="4" fontId="24" fillId="0" borderId="65" xfId="0" applyNumberFormat="1" applyFont="1" applyBorder="1" applyAlignment="1" applyProtection="1">
      <alignment vertical="center"/>
      <protection locked="0"/>
    </xf>
    <xf numFmtId="4" fontId="2" fillId="0" borderId="17" xfId="0" applyNumberFormat="1" applyFont="1" applyBorder="1" applyAlignment="1" applyProtection="1">
      <alignment vertical="center"/>
      <protection locked="0"/>
    </xf>
    <xf numFmtId="4" fontId="2" fillId="0" borderId="56" xfId="0" applyNumberFormat="1" applyFont="1" applyFill="1" applyBorder="1" applyAlignment="1" applyProtection="1">
      <alignment vertical="center"/>
    </xf>
    <xf numFmtId="4" fontId="23" fillId="0" borderId="58" xfId="0" applyNumberFormat="1" applyFont="1" applyFill="1" applyBorder="1" applyAlignment="1" applyProtection="1">
      <alignment vertical="center"/>
    </xf>
    <xf numFmtId="4" fontId="24" fillId="0" borderId="58" xfId="0" applyNumberFormat="1" applyFont="1" applyFill="1" applyBorder="1" applyAlignment="1" applyProtection="1">
      <alignment vertical="center"/>
    </xf>
    <xf numFmtId="4" fontId="23" fillId="0" borderId="60" xfId="0" applyNumberFormat="1" applyFont="1" applyFill="1" applyBorder="1" applyAlignment="1" applyProtection="1">
      <alignment vertical="center"/>
    </xf>
    <xf numFmtId="4" fontId="24" fillId="0" borderId="60" xfId="0" applyNumberFormat="1" applyFont="1" applyFill="1" applyBorder="1" applyAlignment="1" applyProtection="1">
      <alignment vertical="center"/>
    </xf>
    <xf numFmtId="4" fontId="24" fillId="0" borderId="60" xfId="0" applyNumberFormat="1" applyFont="1" applyBorder="1" applyAlignment="1" applyProtection="1">
      <alignment vertical="center"/>
      <protection locked="0"/>
    </xf>
    <xf numFmtId="4" fontId="23" fillId="0" borderId="86" xfId="0" applyNumberFormat="1" applyFont="1" applyBorder="1" applyAlignment="1" applyProtection="1">
      <alignment vertical="center"/>
      <protection locked="0"/>
    </xf>
    <xf numFmtId="4" fontId="24" fillId="0" borderId="86" xfId="0" applyNumberFormat="1" applyFont="1" applyFill="1" applyBorder="1" applyAlignment="1" applyProtection="1">
      <alignment vertical="center"/>
      <protection locked="0"/>
    </xf>
    <xf numFmtId="4" fontId="24" fillId="0" borderId="86" xfId="0" applyNumberFormat="1" applyFont="1" applyBorder="1" applyAlignment="1" applyProtection="1">
      <alignment vertical="center"/>
      <protection locked="0"/>
    </xf>
    <xf numFmtId="4" fontId="23" fillId="0" borderId="84" xfId="0" applyNumberFormat="1" applyFont="1" applyBorder="1" applyAlignment="1" applyProtection="1">
      <alignment vertical="center"/>
      <protection locked="0"/>
    </xf>
    <xf numFmtId="4" fontId="3" fillId="0" borderId="60" xfId="0" applyNumberFormat="1" applyFont="1" applyFill="1" applyBorder="1" applyAlignment="1" applyProtection="1">
      <alignment vertical="center"/>
    </xf>
    <xf numFmtId="4" fontId="3" fillId="6" borderId="56" xfId="0" applyNumberFormat="1" applyFont="1" applyFill="1" applyBorder="1" applyAlignment="1" applyProtection="1">
      <alignment horizontal="right" vertical="center"/>
    </xf>
    <xf numFmtId="4" fontId="2" fillId="0" borderId="59" xfId="0" applyNumberFormat="1" applyFont="1" applyBorder="1" applyAlignment="1" applyProtection="1">
      <alignment vertical="center"/>
      <protection locked="0"/>
    </xf>
    <xf numFmtId="4" fontId="2" fillId="0" borderId="57" xfId="0" applyNumberFormat="1" applyFont="1" applyBorder="1" applyAlignment="1" applyProtection="1">
      <alignment vertical="center"/>
      <protection locked="0"/>
    </xf>
    <xf numFmtId="4" fontId="2" fillId="0" borderId="71" xfId="0" applyNumberFormat="1" applyFont="1" applyBorder="1" applyAlignment="1" applyProtection="1">
      <alignment vertical="center"/>
      <protection locked="0"/>
    </xf>
    <xf numFmtId="4" fontId="2" fillId="0" borderId="84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2" fillId="0" borderId="92" xfId="0" applyNumberFormat="1" applyFont="1" applyFill="1" applyBorder="1" applyAlignment="1" applyProtection="1">
      <alignment vertical="center"/>
      <protection locked="0"/>
    </xf>
    <xf numFmtId="164" fontId="3" fillId="0" borderId="58" xfId="1" applyFont="1" applyFill="1" applyBorder="1" applyAlignment="1" applyProtection="1">
      <alignment vertical="center"/>
      <protection locked="0"/>
    </xf>
    <xf numFmtId="164" fontId="2" fillId="0" borderId="60" xfId="1" applyFont="1" applyFill="1" applyBorder="1" applyAlignment="1" applyProtection="1">
      <alignment horizontal="right" vertical="center"/>
      <protection locked="0"/>
    </xf>
    <xf numFmtId="4" fontId="2" fillId="0" borderId="60" xfId="0" applyNumberFormat="1" applyFont="1" applyFill="1" applyBorder="1" applyAlignment="1" applyProtection="1">
      <alignment horizontal="right" vertical="center"/>
      <protection locked="0"/>
    </xf>
    <xf numFmtId="164" fontId="3" fillId="0" borderId="60" xfId="1" applyFont="1" applyFill="1" applyBorder="1" applyAlignment="1" applyProtection="1">
      <alignment horizontal="right" vertical="center"/>
      <protection locked="0"/>
    </xf>
    <xf numFmtId="164" fontId="2" fillId="0" borderId="84" xfId="1" applyFont="1" applyFill="1" applyBorder="1" applyAlignment="1" applyProtection="1">
      <alignment horizontal="right" vertical="center"/>
      <protection locked="0"/>
    </xf>
    <xf numFmtId="2" fontId="3" fillId="0" borderId="84" xfId="1" applyNumberFormat="1" applyFont="1" applyFill="1" applyBorder="1" applyAlignment="1" applyProtection="1">
      <alignment horizontal="right" vertical="center"/>
      <protection locked="0"/>
    </xf>
    <xf numFmtId="4" fontId="3" fillId="6" borderId="15" xfId="0" applyNumberFormat="1" applyFont="1" applyFill="1" applyBorder="1" applyAlignment="1" applyProtection="1">
      <alignment vertical="center"/>
    </xf>
    <xf numFmtId="4" fontId="3" fillId="6" borderId="56" xfId="0" applyNumberFormat="1" applyFont="1" applyFill="1" applyBorder="1" applyAlignment="1" applyProtection="1">
      <alignment vertical="center"/>
    </xf>
    <xf numFmtId="49" fontId="2" fillId="0" borderId="75" xfId="0" applyNumberFormat="1" applyFont="1" applyBorder="1" applyAlignment="1">
      <alignment horizontal="center" vertical="center" wrapText="1"/>
    </xf>
    <xf numFmtId="49" fontId="2" fillId="0" borderId="73" xfId="0" applyNumberFormat="1" applyFont="1" applyBorder="1" applyAlignment="1">
      <alignment horizontal="center" vertical="center" wrapText="1"/>
    </xf>
    <xf numFmtId="4" fontId="3" fillId="0" borderId="94" xfId="0" applyNumberFormat="1" applyFont="1" applyFill="1" applyBorder="1" applyAlignment="1">
      <alignment horizontal="right" vertical="center"/>
    </xf>
    <xf numFmtId="4" fontId="3" fillId="0" borderId="95" xfId="0" applyNumberFormat="1" applyFont="1" applyFill="1" applyBorder="1" applyAlignment="1" applyProtection="1">
      <alignment vertical="center"/>
      <protection locked="0"/>
    </xf>
    <xf numFmtId="4" fontId="3" fillId="0" borderId="92" xfId="0" applyNumberFormat="1" applyFont="1" applyBorder="1" applyAlignment="1">
      <alignment horizontal="right" vertical="center"/>
    </xf>
    <xf numFmtId="4" fontId="2" fillId="0" borderId="60" xfId="0" applyNumberFormat="1" applyFont="1" applyBorder="1" applyAlignment="1">
      <alignment vertical="center"/>
    </xf>
    <xf numFmtId="4" fontId="2" fillId="0" borderId="93" xfId="0" applyNumberFormat="1" applyFont="1" applyBorder="1" applyAlignment="1">
      <alignment vertical="center"/>
    </xf>
    <xf numFmtId="4" fontId="3" fillId="0" borderId="98" xfId="0" applyNumberFormat="1" applyFont="1" applyBorder="1" applyAlignment="1">
      <alignment horizontal="right" vertical="center"/>
    </xf>
    <xf numFmtId="4" fontId="2" fillId="0" borderId="64" xfId="0" applyNumberFormat="1" applyFont="1" applyBorder="1" applyAlignment="1">
      <alignment vertical="center"/>
    </xf>
    <xf numFmtId="4" fontId="2" fillId="0" borderId="103" xfId="0" applyNumberFormat="1" applyFont="1" applyBorder="1" applyAlignment="1">
      <alignment vertical="center"/>
    </xf>
    <xf numFmtId="0" fontId="14" fillId="0" borderId="56" xfId="0" applyFont="1" applyFill="1" applyBorder="1" applyAlignment="1">
      <alignment horizontal="center" wrapText="1"/>
    </xf>
    <xf numFmtId="0" fontId="14" fillId="0" borderId="16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4" fontId="3" fillId="7" borderId="0" xfId="0" applyNumberFormat="1" applyFont="1" applyFill="1" applyBorder="1" applyAlignment="1" applyProtection="1">
      <alignment horizontal="justify" vertical="center"/>
      <protection locked="0"/>
    </xf>
    <xf numFmtId="4" fontId="3" fillId="7" borderId="0" xfId="0" applyNumberFormat="1" applyFont="1" applyFill="1" applyBorder="1" applyAlignment="1" applyProtection="1">
      <alignment horizontal="right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vertical="center" wrapText="1"/>
    </xf>
    <xf numFmtId="4" fontId="2" fillId="0" borderId="1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4" fontId="2" fillId="0" borderId="61" xfId="0" applyNumberFormat="1" applyFont="1" applyFill="1" applyBorder="1" applyAlignment="1">
      <alignment horizontal="left" vertical="center" wrapText="1"/>
    </xf>
    <xf numFmtId="4" fontId="2" fillId="0" borderId="107" xfId="0" applyNumberFormat="1" applyFont="1" applyFill="1" applyBorder="1" applyAlignment="1">
      <alignment horizontal="left" vertical="center" wrapText="1"/>
    </xf>
    <xf numFmtId="4" fontId="2" fillId="0" borderId="65" xfId="0" applyNumberFormat="1" applyFont="1" applyFill="1" applyBorder="1" applyAlignment="1">
      <alignment horizontal="left" vertical="center" wrapText="1"/>
    </xf>
    <xf numFmtId="4" fontId="3" fillId="5" borderId="88" xfId="0" applyNumberFormat="1" applyFont="1" applyFill="1" applyBorder="1" applyAlignment="1">
      <alignment vertical="center"/>
    </xf>
    <xf numFmtId="4" fontId="3" fillId="5" borderId="17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left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89" xfId="0" applyNumberFormat="1" applyFont="1" applyFill="1" applyBorder="1" applyAlignment="1">
      <alignment horizontal="center" vertical="center"/>
    </xf>
    <xf numFmtId="4" fontId="3" fillId="0" borderId="91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04" xfId="0" applyNumberFormat="1" applyFont="1" applyFill="1" applyBorder="1" applyAlignment="1">
      <alignment horizontal="center" vertical="center" wrapText="1"/>
    </xf>
    <xf numFmtId="4" fontId="2" fillId="0" borderId="105" xfId="0" applyNumberFormat="1" applyFont="1" applyFill="1" applyBorder="1" applyAlignment="1">
      <alignment horizontal="center" vertical="center"/>
    </xf>
    <xf numFmtId="4" fontId="2" fillId="0" borderId="97" xfId="0" applyNumberFormat="1" applyFont="1" applyFill="1" applyBorder="1" applyAlignment="1">
      <alignment horizontal="center" vertical="center"/>
    </xf>
    <xf numFmtId="4" fontId="2" fillId="0" borderId="106" xfId="0" applyNumberFormat="1" applyFont="1" applyFill="1" applyBorder="1" applyAlignment="1">
      <alignment vertical="center" wrapText="1"/>
    </xf>
    <xf numFmtId="4" fontId="2" fillId="0" borderId="59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vertical="center" wrapText="1"/>
    </xf>
    <xf numFmtId="4" fontId="2" fillId="0" borderId="61" xfId="0" applyNumberFormat="1" applyFont="1" applyFill="1" applyBorder="1" applyAlignment="1">
      <alignment vertical="center" wrapText="1"/>
    </xf>
    <xf numFmtId="4" fontId="18" fillId="0" borderId="92" xfId="0" applyNumberFormat="1" applyFont="1" applyFill="1" applyBorder="1" applyAlignment="1" applyProtection="1">
      <alignment vertical="center" wrapText="1"/>
      <protection locked="0"/>
    </xf>
    <xf numFmtId="4" fontId="18" fillId="0" borderId="93" xfId="0" applyNumberFormat="1" applyFont="1" applyFill="1" applyBorder="1" applyAlignment="1" applyProtection="1">
      <alignment vertical="center" wrapText="1"/>
      <protection locked="0"/>
    </xf>
    <xf numFmtId="4" fontId="18" fillId="0" borderId="61" xfId="0" applyNumberFormat="1" applyFont="1" applyFill="1" applyBorder="1" applyAlignment="1" applyProtection="1">
      <alignment vertical="center" wrapText="1"/>
      <protection locked="0"/>
    </xf>
    <xf numFmtId="4" fontId="18" fillId="0" borderId="98" xfId="0" applyNumberFormat="1" applyFont="1" applyFill="1" applyBorder="1" applyAlignment="1" applyProtection="1">
      <alignment vertical="center"/>
      <protection locked="0"/>
    </xf>
    <xf numFmtId="4" fontId="18" fillId="0" borderId="103" xfId="0" applyNumberFormat="1" applyFont="1" applyFill="1" applyBorder="1" applyAlignment="1" applyProtection="1">
      <alignment vertical="center"/>
      <protection locked="0"/>
    </xf>
    <xf numFmtId="4" fontId="18" fillId="0" borderId="65" xfId="0" applyNumberFormat="1" applyFont="1" applyFill="1" applyBorder="1" applyAlignment="1" applyProtection="1">
      <alignment vertical="center"/>
      <protection locked="0"/>
    </xf>
    <xf numFmtId="4" fontId="3" fillId="2" borderId="15" xfId="0" applyNumberFormat="1" applyFont="1" applyFill="1" applyBorder="1" applyAlignment="1" applyProtection="1">
      <alignment horizontal="left" vertical="center"/>
      <protection locked="0"/>
    </xf>
    <xf numFmtId="4" fontId="3" fillId="5" borderId="16" xfId="0" applyNumberFormat="1" applyFont="1" applyFill="1" applyBorder="1" applyAlignment="1" applyProtection="1">
      <alignment horizontal="left" vertical="center"/>
      <protection locked="0"/>
    </xf>
    <xf numFmtId="4" fontId="3" fillId="2" borderId="17" xfId="0" applyNumberFormat="1" applyFont="1" applyFill="1" applyBorder="1" applyAlignment="1" applyProtection="1">
      <alignment horizontal="left" vertical="center"/>
      <protection locked="0"/>
    </xf>
    <xf numFmtId="4" fontId="18" fillId="0" borderId="66" xfId="0" applyNumberFormat="1" applyFont="1" applyFill="1" applyBorder="1" applyAlignment="1" applyProtection="1">
      <alignment vertical="center"/>
      <protection locked="0"/>
    </xf>
    <xf numFmtId="4" fontId="18" fillId="0" borderId="0" xfId="0" applyNumberFormat="1" applyFont="1" applyFill="1" applyBorder="1" applyAlignment="1" applyProtection="1">
      <alignment vertical="center"/>
      <protection locked="0"/>
    </xf>
    <xf numFmtId="4" fontId="18" fillId="0" borderId="57" xfId="0" applyNumberFormat="1" applyFont="1" applyFill="1" applyBorder="1" applyAlignment="1" applyProtection="1">
      <alignment vertical="center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7" xfId="0" applyNumberFormat="1" applyFont="1" applyFill="1" applyBorder="1" applyAlignment="1" applyProtection="1">
      <alignment vertical="center" wrapText="1"/>
      <protection locked="0"/>
    </xf>
    <xf numFmtId="4" fontId="18" fillId="0" borderId="67" xfId="0" applyNumberFormat="1" applyFont="1" applyFill="1" applyBorder="1" applyAlignment="1" applyProtection="1">
      <alignment vertical="center"/>
      <protection locked="0"/>
    </xf>
    <xf numFmtId="4" fontId="18" fillId="0" borderId="68" xfId="0" applyNumberFormat="1" applyFont="1" applyFill="1" applyBorder="1" applyAlignment="1" applyProtection="1">
      <alignment vertical="center"/>
      <protection locked="0"/>
    </xf>
    <xf numFmtId="4" fontId="18" fillId="0" borderId="59" xfId="0" applyNumberFormat="1" applyFont="1" applyFill="1" applyBorder="1" applyAlignment="1" applyProtection="1">
      <alignment vertical="center"/>
      <protection locked="0"/>
    </xf>
    <xf numFmtId="4" fontId="18" fillId="0" borderId="92" xfId="0" applyNumberFormat="1" applyFont="1" applyFill="1" applyBorder="1" applyAlignment="1" applyProtection="1">
      <alignment vertical="center"/>
      <protection locked="0"/>
    </xf>
    <xf numFmtId="4" fontId="18" fillId="0" borderId="93" xfId="0" applyNumberFormat="1" applyFont="1" applyFill="1" applyBorder="1" applyAlignment="1" applyProtection="1">
      <alignment vertical="center"/>
      <protection locked="0"/>
    </xf>
    <xf numFmtId="4" fontId="18" fillId="0" borderId="61" xfId="0" applyNumberFormat="1" applyFont="1" applyFill="1" applyBorder="1" applyAlignment="1" applyProtection="1">
      <alignment vertical="center"/>
      <protection locked="0"/>
    </xf>
    <xf numFmtId="4" fontId="23" fillId="0" borderId="98" xfId="0" applyNumberFormat="1" applyFont="1" applyFill="1" applyBorder="1" applyAlignment="1" applyProtection="1">
      <alignment vertical="center"/>
      <protection locked="0"/>
    </xf>
    <xf numFmtId="4" fontId="23" fillId="0" borderId="103" xfId="0" applyNumberFormat="1" applyFont="1" applyFill="1" applyBorder="1" applyAlignment="1" applyProtection="1">
      <alignment vertical="center"/>
      <protection locked="0"/>
    </xf>
    <xf numFmtId="4" fontId="23" fillId="0" borderId="65" xfId="0" applyNumberFormat="1" applyFont="1" applyFill="1" applyBorder="1" applyAlignment="1" applyProtection="1">
      <alignment vertical="center"/>
      <protection locked="0"/>
    </xf>
    <xf numFmtId="4" fontId="3" fillId="5" borderId="15" xfId="0" applyNumberFormat="1" applyFont="1" applyFill="1" applyBorder="1" applyAlignment="1" applyProtection="1">
      <alignment horizontal="left" vertical="center"/>
      <protection locked="0"/>
    </xf>
    <xf numFmtId="4" fontId="3" fillId="5" borderId="17" xfId="0" applyNumberFormat="1" applyFont="1" applyFill="1" applyBorder="1" applyAlignment="1" applyProtection="1">
      <alignment horizontal="lef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4" fontId="3" fillId="0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16" xfId="0" applyNumberFormat="1" applyFont="1" applyFill="1" applyBorder="1" applyAlignment="1" applyProtection="1">
      <alignment horizontal="center" vertical="center"/>
      <protection locked="0"/>
    </xf>
    <xf numFmtId="4" fontId="3" fillId="0" borderId="17" xfId="0" applyNumberFormat="1" applyFont="1" applyFill="1" applyBorder="1" applyAlignment="1" applyProtection="1">
      <alignment horizontal="center" vertical="center"/>
      <protection locked="0"/>
    </xf>
    <xf numFmtId="4" fontId="4" fillId="0" borderId="15" xfId="0" applyNumberFormat="1" applyFont="1" applyFill="1" applyBorder="1" applyAlignment="1" applyProtection="1">
      <alignment vertical="center"/>
      <protection locked="0"/>
    </xf>
    <xf numFmtId="4" fontId="4" fillId="0" borderId="16" xfId="0" applyNumberFormat="1" applyFont="1" applyFill="1" applyBorder="1" applyAlignment="1" applyProtection="1">
      <alignment vertical="center"/>
      <protection locked="0"/>
    </xf>
    <xf numFmtId="4" fontId="4" fillId="0" borderId="17" xfId="0" applyNumberFormat="1" applyFont="1" applyFill="1" applyBorder="1" applyAlignment="1" applyProtection="1">
      <alignment vertical="center"/>
      <protection locked="0"/>
    </xf>
    <xf numFmtId="4" fontId="4" fillId="0" borderId="91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Fill="1" applyBorder="1" applyAlignment="1" applyProtection="1">
      <alignment vertical="center" wrapText="1"/>
      <protection locked="0"/>
    </xf>
    <xf numFmtId="4" fontId="4" fillId="0" borderId="14" xfId="0" applyNumberFormat="1" applyFont="1" applyFill="1" applyBorder="1" applyAlignment="1" applyProtection="1">
      <alignment vertical="center" wrapText="1"/>
      <protection locked="0"/>
    </xf>
    <xf numFmtId="4" fontId="5" fillId="0" borderId="67" xfId="0" applyNumberFormat="1" applyFont="1" applyFill="1" applyBorder="1" applyAlignment="1" applyProtection="1">
      <alignment vertical="center"/>
      <protection locked="0"/>
    </xf>
    <xf numFmtId="4" fontId="5" fillId="0" borderId="68" xfId="0" applyNumberFormat="1" applyFont="1" applyFill="1" applyBorder="1" applyAlignment="1" applyProtection="1">
      <alignment vertical="center"/>
      <protection locked="0"/>
    </xf>
    <xf numFmtId="4" fontId="5" fillId="0" borderId="59" xfId="0" applyNumberFormat="1" applyFont="1" applyFill="1" applyBorder="1" applyAlignment="1" applyProtection="1">
      <alignment vertical="center"/>
      <protection locked="0"/>
    </xf>
    <xf numFmtId="4" fontId="5" fillId="0" borderId="66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vertical="center"/>
      <protection locked="0"/>
    </xf>
    <xf numFmtId="4" fontId="5" fillId="0" borderId="57" xfId="0" applyNumberFormat="1" applyFont="1" applyFill="1" applyBorder="1" applyAlignment="1" applyProtection="1">
      <alignment vertical="center"/>
      <protection locked="0"/>
    </xf>
    <xf numFmtId="4" fontId="18" fillId="0" borderId="67" xfId="0" applyNumberFormat="1" applyFont="1" applyFill="1" applyBorder="1" applyAlignment="1" applyProtection="1">
      <alignment vertical="center" wrapText="1"/>
      <protection locked="0"/>
    </xf>
    <xf numFmtId="4" fontId="18" fillId="0" borderId="68" xfId="0" applyNumberFormat="1" applyFont="1" applyFill="1" applyBorder="1" applyAlignment="1" applyProtection="1">
      <alignment vertical="center" wrapText="1"/>
      <protection locked="0"/>
    </xf>
    <xf numFmtId="4" fontId="18" fillId="0" borderId="59" xfId="0" applyNumberFormat="1" applyFont="1" applyFill="1" applyBorder="1" applyAlignment="1" applyProtection="1">
      <alignment vertical="center" wrapText="1"/>
      <protection locked="0"/>
    </xf>
    <xf numFmtId="4" fontId="18" fillId="0" borderId="66" xfId="0" applyNumberFormat="1" applyFont="1" applyFill="1" applyBorder="1" applyAlignment="1" applyProtection="1">
      <alignment vertical="center" wrapText="1"/>
      <protection locked="0"/>
    </xf>
    <xf numFmtId="4" fontId="18" fillId="0" borderId="0" xfId="0" applyNumberFormat="1" applyFont="1" applyFill="1" applyBorder="1" applyAlignment="1" applyProtection="1">
      <alignment vertical="center" wrapText="1"/>
      <protection locked="0"/>
    </xf>
    <xf numFmtId="4" fontId="18" fillId="0" borderId="57" xfId="0" applyNumberFormat="1" applyFont="1" applyFill="1" applyBorder="1" applyAlignment="1" applyProtection="1">
      <alignment vertical="center" wrapText="1"/>
      <protection locked="0"/>
    </xf>
    <xf numFmtId="4" fontId="23" fillId="0" borderId="92" xfId="0" applyNumberFormat="1" applyFont="1" applyFill="1" applyBorder="1" applyAlignment="1" applyProtection="1">
      <alignment vertical="center" wrapText="1"/>
      <protection locked="0"/>
    </xf>
    <xf numFmtId="4" fontId="23" fillId="0" borderId="93" xfId="0" applyNumberFormat="1" applyFont="1" applyFill="1" applyBorder="1" applyAlignment="1" applyProtection="1">
      <alignment vertical="center" wrapText="1"/>
      <protection locked="0"/>
    </xf>
    <xf numFmtId="4" fontId="23" fillId="0" borderId="61" xfId="0" applyNumberFormat="1" applyFont="1" applyFill="1" applyBorder="1" applyAlignment="1" applyProtection="1">
      <alignment vertical="center" wrapText="1"/>
      <protection locked="0"/>
    </xf>
    <xf numFmtId="4" fontId="23" fillId="0" borderId="92" xfId="0" applyNumberFormat="1" applyFont="1" applyFill="1" applyBorder="1" applyAlignment="1">
      <alignment vertical="center" wrapText="1"/>
    </xf>
    <xf numFmtId="4" fontId="23" fillId="0" borderId="93" xfId="0" applyNumberFormat="1" applyFont="1" applyFill="1" applyBorder="1" applyAlignment="1">
      <alignment vertical="center" wrapText="1"/>
    </xf>
    <xf numFmtId="4" fontId="23" fillId="0" borderId="61" xfId="0" applyNumberFormat="1" applyFont="1" applyFill="1" applyBorder="1" applyAlignment="1">
      <alignment vertical="center" wrapText="1"/>
    </xf>
    <xf numFmtId="4" fontId="23" fillId="0" borderId="98" xfId="0" applyNumberFormat="1" applyFont="1" applyFill="1" applyBorder="1" applyAlignment="1" applyProtection="1">
      <alignment vertical="center" wrapText="1"/>
      <protection locked="0"/>
    </xf>
    <xf numFmtId="4" fontId="23" fillId="0" borderId="103" xfId="0" applyNumberFormat="1" applyFont="1" applyFill="1" applyBorder="1" applyAlignment="1" applyProtection="1">
      <alignment vertical="center" wrapText="1"/>
      <protection locked="0"/>
    </xf>
    <xf numFmtId="4" fontId="23" fillId="0" borderId="65" xfId="0" applyNumberFormat="1" applyFont="1" applyFill="1" applyBorder="1" applyAlignment="1" applyProtection="1">
      <alignment vertical="center" wrapText="1"/>
      <protection locked="0"/>
    </xf>
    <xf numFmtId="4" fontId="3" fillId="6" borderId="15" xfId="0" applyNumberFormat="1" applyFont="1" applyFill="1" applyBorder="1" applyAlignment="1" applyProtection="1">
      <alignment horizontal="left" vertical="center"/>
      <protection locked="0"/>
    </xf>
    <xf numFmtId="4" fontId="3" fillId="6" borderId="16" xfId="0" applyNumberFormat="1" applyFont="1" applyFill="1" applyBorder="1" applyAlignment="1" applyProtection="1">
      <alignment horizontal="left" vertical="center"/>
      <protection locked="0"/>
    </xf>
    <xf numFmtId="4" fontId="3" fillId="6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6" xfId="0" applyNumberFormat="1" applyFont="1" applyFill="1" applyBorder="1" applyAlignment="1" applyProtection="1">
      <alignment horizontal="center" vertical="center"/>
      <protection locked="0"/>
    </xf>
    <xf numFmtId="4" fontId="4" fillId="0" borderId="17" xfId="0" applyNumberFormat="1" applyFont="1" applyFill="1" applyBorder="1" applyAlignment="1" applyProtection="1">
      <alignment horizontal="center" vertical="center"/>
      <protection locked="0"/>
    </xf>
    <xf numFmtId="4" fontId="3" fillId="0" borderId="92" xfId="0" applyNumberFormat="1" applyFont="1" applyFill="1" applyBorder="1" applyAlignment="1" applyProtection="1">
      <alignment vertical="center"/>
      <protection locked="0"/>
    </xf>
    <xf numFmtId="4" fontId="3" fillId="0" borderId="93" xfId="0" applyNumberFormat="1" applyFont="1" applyFill="1" applyBorder="1" applyAlignment="1" applyProtection="1">
      <alignment vertical="center"/>
      <protection locked="0"/>
    </xf>
    <xf numFmtId="4" fontId="3" fillId="0" borderId="6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left" wrapText="1"/>
    </xf>
    <xf numFmtId="0" fontId="13" fillId="0" borderId="0" xfId="0" applyFont="1" applyAlignment="1"/>
    <xf numFmtId="4" fontId="4" fillId="0" borderId="15" xfId="0" applyNumberFormat="1" applyFont="1" applyBorder="1" applyAlignment="1" applyProtection="1">
      <alignment horizontal="left" vertical="center" wrapText="1"/>
      <protection locked="0"/>
    </xf>
    <xf numFmtId="4" fontId="4" fillId="0" borderId="16" xfId="0" applyNumberFormat="1" applyFont="1" applyBorder="1" applyAlignment="1" applyProtection="1">
      <alignment horizontal="left" vertical="center" wrapText="1"/>
      <protection locked="0"/>
    </xf>
    <xf numFmtId="4" fontId="4" fillId="0" borderId="17" xfId="0" applyNumberFormat="1" applyFont="1" applyBorder="1" applyAlignment="1" applyProtection="1">
      <alignment horizontal="left" vertical="center" wrapText="1"/>
      <protection locked="0"/>
    </xf>
    <xf numFmtId="4" fontId="3" fillId="0" borderId="67" xfId="0" applyNumberFormat="1" applyFont="1" applyFill="1" applyBorder="1" applyAlignment="1" applyProtection="1">
      <alignment vertical="center" wrapText="1"/>
      <protection locked="0"/>
    </xf>
    <xf numFmtId="4" fontId="3" fillId="0" borderId="68" xfId="0" applyNumberFormat="1" applyFont="1" applyFill="1" applyBorder="1" applyAlignment="1" applyProtection="1">
      <alignment vertical="center" wrapText="1"/>
      <protection locked="0"/>
    </xf>
    <xf numFmtId="4" fontId="3" fillId="0" borderId="59" xfId="0" applyNumberFormat="1" applyFont="1" applyFill="1" applyBorder="1" applyAlignment="1" applyProtection="1">
      <alignment vertical="center" wrapText="1"/>
      <protection locked="0"/>
    </xf>
    <xf numFmtId="4" fontId="3" fillId="0" borderId="92" xfId="0" applyNumberFormat="1" applyFont="1" applyFill="1" applyBorder="1" applyAlignment="1" applyProtection="1">
      <alignment vertical="center" wrapText="1"/>
      <protection locked="0"/>
    </xf>
    <xf numFmtId="4" fontId="3" fillId="0" borderId="93" xfId="0" applyNumberFormat="1" applyFont="1" applyFill="1" applyBorder="1" applyAlignment="1" applyProtection="1">
      <alignment vertical="center" wrapText="1"/>
      <protection locked="0"/>
    </xf>
    <xf numFmtId="4" fontId="3" fillId="0" borderId="61" xfId="0" applyNumberFormat="1" applyFont="1" applyFill="1" applyBorder="1" applyAlignment="1" applyProtection="1">
      <alignment vertical="center" wrapText="1"/>
      <protection locked="0"/>
    </xf>
    <xf numFmtId="4" fontId="18" fillId="0" borderId="98" xfId="0" applyNumberFormat="1" applyFont="1" applyFill="1" applyBorder="1" applyAlignment="1" applyProtection="1">
      <alignment vertical="center" wrapText="1"/>
      <protection locked="0"/>
    </xf>
    <xf numFmtId="4" fontId="18" fillId="0" borderId="103" xfId="0" applyNumberFormat="1" applyFont="1" applyFill="1" applyBorder="1" applyAlignment="1" applyProtection="1">
      <alignment vertical="center" wrapText="1"/>
      <protection locked="0"/>
    </xf>
    <xf numFmtId="4" fontId="18" fillId="0" borderId="65" xfId="0" applyNumberFormat="1" applyFont="1" applyFill="1" applyBorder="1" applyAlignment="1" applyProtection="1">
      <alignment vertical="center" wrapText="1"/>
      <protection locked="0"/>
    </xf>
    <xf numFmtId="4" fontId="4" fillId="2" borderId="15" xfId="0" applyNumberFormat="1" applyFont="1" applyFill="1" applyBorder="1" applyAlignment="1" applyProtection="1">
      <alignment horizontal="left" vertical="center"/>
      <protection locked="0"/>
    </xf>
    <xf numFmtId="4" fontId="4" fillId="2" borderId="16" xfId="0" applyNumberFormat="1" applyFont="1" applyFill="1" applyBorder="1" applyAlignment="1" applyProtection="1">
      <alignment horizontal="left" vertical="center"/>
      <protection locked="0"/>
    </xf>
    <xf numFmtId="4" fontId="4" fillId="2" borderId="17" xfId="0" applyNumberFormat="1" applyFont="1" applyFill="1" applyBorder="1" applyAlignment="1" applyProtection="1">
      <alignment horizontal="left" vertical="center"/>
      <protection locked="0"/>
    </xf>
    <xf numFmtId="4" fontId="4" fillId="0" borderId="91" xfId="0" applyNumberFormat="1" applyFont="1" applyFill="1" applyBorder="1" applyAlignment="1" applyProtection="1">
      <alignment vertical="center"/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4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" fontId="2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2" fillId="0" borderId="92" xfId="0" applyNumberFormat="1" applyFont="1" applyBorder="1" applyAlignment="1" applyProtection="1">
      <alignment horizontal="left" vertical="center" wrapText="1"/>
      <protection locked="0"/>
    </xf>
    <xf numFmtId="4" fontId="2" fillId="0" borderId="61" xfId="0" applyNumberFormat="1" applyFont="1" applyBorder="1" applyAlignment="1" applyProtection="1">
      <alignment horizontal="left" vertical="center" wrapText="1"/>
      <protection locked="0"/>
    </xf>
    <xf numFmtId="4" fontId="2" fillId="0" borderId="98" xfId="0" applyNumberFormat="1" applyFont="1" applyFill="1" applyBorder="1" applyAlignment="1" applyProtection="1">
      <alignment horizontal="left" vertical="center"/>
      <protection locked="0"/>
    </xf>
    <xf numFmtId="4" fontId="2" fillId="0" borderId="65" xfId="0" applyNumberFormat="1" applyFont="1" applyFill="1" applyBorder="1" applyAlignment="1" applyProtection="1">
      <alignment horizontal="left" vertical="center"/>
      <protection locked="0"/>
    </xf>
    <xf numFmtId="4" fontId="2" fillId="0" borderId="67" xfId="0" applyNumberFormat="1" applyFont="1" applyBorder="1" applyAlignment="1" applyProtection="1">
      <alignment horizontal="left" vertical="center"/>
      <protection locked="0"/>
    </xf>
    <xf numFmtId="4" fontId="2" fillId="0" borderId="59" xfId="0" applyNumberFormat="1" applyFont="1" applyBorder="1" applyAlignment="1" applyProtection="1">
      <alignment horizontal="left" vertical="center"/>
      <protection locked="0"/>
    </xf>
    <xf numFmtId="4" fontId="2" fillId="0" borderId="92" xfId="0" applyNumberFormat="1" applyFont="1" applyBorder="1" applyAlignment="1" applyProtection="1">
      <alignment horizontal="left" vertical="center"/>
      <protection locked="0"/>
    </xf>
    <xf numFmtId="4" fontId="2" fillId="0" borderId="61" xfId="0" applyNumberFormat="1" applyFont="1" applyBorder="1" applyAlignment="1" applyProtection="1">
      <alignment horizontal="left" vertical="center"/>
      <protection locked="0"/>
    </xf>
    <xf numFmtId="4" fontId="2" fillId="0" borderId="92" xfId="0" applyNumberFormat="1" applyFont="1" applyFill="1" applyBorder="1" applyAlignment="1" applyProtection="1">
      <alignment horizontal="left" vertical="center"/>
      <protection locked="0"/>
    </xf>
    <xf numFmtId="4" fontId="2" fillId="0" borderId="61" xfId="0" applyNumberFormat="1" applyFont="1" applyFill="1" applyBorder="1" applyAlignment="1" applyProtection="1">
      <alignment horizontal="left" vertical="center"/>
      <protection locked="0"/>
    </xf>
    <xf numFmtId="4" fontId="23" fillId="0" borderId="98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103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15" xfId="0" applyNumberFormat="1" applyFont="1" applyFill="1" applyBorder="1" applyAlignment="1" applyProtection="1">
      <alignment vertical="center"/>
      <protection locked="0"/>
    </xf>
    <xf numFmtId="4" fontId="3" fillId="2" borderId="16" xfId="0" applyNumberFormat="1" applyFont="1" applyFill="1" applyBorder="1" applyAlignment="1" applyProtection="1">
      <alignment vertical="center"/>
      <protection locked="0"/>
    </xf>
    <xf numFmtId="4" fontId="3" fillId="2" borderId="17" xfId="0" applyNumberFormat="1" applyFont="1" applyFill="1" applyBorder="1" applyAlignment="1" applyProtection="1">
      <alignment vertical="center"/>
      <protection locked="0"/>
    </xf>
    <xf numFmtId="4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90" xfId="0" applyNumberFormat="1" applyFont="1" applyFill="1" applyBorder="1" applyAlignment="1" applyProtection="1">
      <alignment horizontal="center" vertical="center"/>
      <protection locked="0"/>
    </xf>
    <xf numFmtId="4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2" xfId="0" applyFont="1" applyFill="1" applyBorder="1" applyAlignment="1">
      <alignment horizontal="center" vertical="center" wrapText="1"/>
    </xf>
    <xf numFmtId="0" fontId="13" fillId="0" borderId="9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4" fontId="23" fillId="0" borderId="92" xfId="0" applyNumberFormat="1" applyFont="1" applyFill="1" applyBorder="1" applyAlignment="1" applyProtection="1">
      <alignment horizontal="left" vertical="center" indent="1"/>
      <protection locked="0"/>
    </xf>
    <xf numFmtId="4" fontId="23" fillId="0" borderId="93" xfId="0" applyNumberFormat="1" applyFont="1" applyFill="1" applyBorder="1" applyAlignment="1" applyProtection="1">
      <alignment horizontal="left" vertical="center" indent="1"/>
      <protection locked="0"/>
    </xf>
    <xf numFmtId="4" fontId="23" fillId="0" borderId="61" xfId="0" applyNumberFormat="1" applyFont="1" applyFill="1" applyBorder="1" applyAlignment="1" applyProtection="1">
      <alignment horizontal="left" vertical="center" indent="1"/>
      <protection locked="0"/>
    </xf>
    <xf numFmtId="4" fontId="23" fillId="0" borderId="92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93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61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23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2" fillId="0" borderId="92" xfId="0" applyNumberFormat="1" applyFont="1" applyFill="1" applyBorder="1" applyAlignment="1" applyProtection="1">
      <alignment vertical="center"/>
      <protection locked="0"/>
    </xf>
    <xf numFmtId="4" fontId="2" fillId="0" borderId="93" xfId="0" applyNumberFormat="1" applyFont="1" applyFill="1" applyBorder="1" applyAlignment="1" applyProtection="1">
      <alignment vertical="center"/>
      <protection locked="0"/>
    </xf>
    <xf numFmtId="4" fontId="2" fillId="0" borderId="61" xfId="0" applyNumberFormat="1" applyFont="1" applyFill="1" applyBorder="1" applyAlignment="1" applyProtection="1">
      <alignment vertical="center"/>
      <protection locked="0"/>
    </xf>
    <xf numFmtId="4" fontId="2" fillId="0" borderId="92" xfId="0" applyNumberFormat="1" applyFont="1" applyFill="1" applyBorder="1" applyAlignment="1" applyProtection="1">
      <alignment vertical="center" wrapText="1"/>
      <protection locked="0"/>
    </xf>
    <xf numFmtId="4" fontId="2" fillId="0" borderId="93" xfId="0" applyNumberFormat="1" applyFont="1" applyFill="1" applyBorder="1" applyAlignment="1" applyProtection="1">
      <alignment vertical="center" wrapText="1"/>
      <protection locked="0"/>
    </xf>
    <xf numFmtId="4" fontId="2" fillId="0" borderId="61" xfId="0" applyNumberFormat="1" applyFont="1" applyFill="1" applyBorder="1" applyAlignment="1" applyProtection="1">
      <alignment vertical="center" wrapText="1"/>
      <protection locked="0"/>
    </xf>
    <xf numFmtId="4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4" fontId="4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4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2" fillId="0" borderId="67" xfId="0" applyNumberFormat="1" applyFont="1" applyFill="1" applyBorder="1" applyAlignment="1" applyProtection="1">
      <alignment vertical="center"/>
      <protection locked="0"/>
    </xf>
    <xf numFmtId="4" fontId="2" fillId="0" borderId="68" xfId="0" applyNumberFormat="1" applyFont="1" applyFill="1" applyBorder="1" applyAlignment="1" applyProtection="1">
      <alignment vertical="center"/>
      <protection locked="0"/>
    </xf>
    <xf numFmtId="4" fontId="2" fillId="0" borderId="59" xfId="0" applyNumberFormat="1" applyFont="1" applyFill="1" applyBorder="1" applyAlignment="1" applyProtection="1">
      <alignment vertical="center"/>
      <protection locked="0"/>
    </xf>
    <xf numFmtId="4" fontId="2" fillId="0" borderId="98" xfId="0" applyNumberFormat="1" applyFont="1" applyFill="1" applyBorder="1" applyAlignment="1" applyProtection="1">
      <alignment vertical="center" wrapText="1"/>
      <protection locked="0"/>
    </xf>
    <xf numFmtId="4" fontId="2" fillId="0" borderId="103" xfId="0" applyNumberFormat="1" applyFont="1" applyFill="1" applyBorder="1" applyAlignment="1" applyProtection="1">
      <alignment vertical="center" wrapText="1"/>
      <protection locked="0"/>
    </xf>
    <xf numFmtId="4" fontId="2" fillId="0" borderId="65" xfId="0" applyNumberFormat="1" applyFont="1" applyFill="1" applyBorder="1" applyAlignment="1" applyProtection="1">
      <alignment vertical="center" wrapText="1"/>
      <protection locked="0"/>
    </xf>
    <xf numFmtId="4" fontId="5" fillId="0" borderId="92" xfId="0" applyNumberFormat="1" applyFont="1" applyFill="1" applyBorder="1" applyAlignment="1" applyProtection="1">
      <alignment vertical="center"/>
      <protection locked="0"/>
    </xf>
    <xf numFmtId="4" fontId="5" fillId="0" borderId="93" xfId="0" applyNumberFormat="1" applyFont="1" applyFill="1" applyBorder="1" applyAlignment="1" applyProtection="1">
      <alignment vertical="center"/>
      <protection locked="0"/>
    </xf>
    <xf numFmtId="4" fontId="5" fillId="0" borderId="61" xfId="0" applyNumberFormat="1" applyFont="1" applyFill="1" applyBorder="1" applyAlignment="1" applyProtection="1">
      <alignment vertical="center"/>
      <protection locked="0"/>
    </xf>
    <xf numFmtId="4" fontId="3" fillId="2" borderId="91" xfId="0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4" fontId="2" fillId="0" borderId="91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5" fillId="0" borderId="98" xfId="0" applyNumberFormat="1" applyFont="1" applyFill="1" applyBorder="1" applyAlignment="1">
      <alignment vertical="center" wrapText="1"/>
    </xf>
    <xf numFmtId="4" fontId="5" fillId="0" borderId="65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" fontId="3" fillId="0" borderId="0" xfId="0" applyNumberFormat="1" applyFont="1" applyAlignment="1">
      <alignment horizontal="left" vertical="center" wrapText="1"/>
    </xf>
    <xf numFmtId="4" fontId="3" fillId="0" borderId="15" xfId="0" applyNumberFormat="1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5" fillId="0" borderId="67" xfId="0" applyNumberFormat="1" applyFont="1" applyFill="1" applyBorder="1" applyAlignment="1">
      <alignment vertical="center" wrapText="1"/>
    </xf>
    <xf numFmtId="4" fontId="5" fillId="0" borderId="59" xfId="0" applyNumberFormat="1" applyFont="1" applyFill="1" applyBorder="1" applyAlignment="1">
      <alignment vertical="center" wrapText="1"/>
    </xf>
    <xf numFmtId="4" fontId="5" fillId="0" borderId="102" xfId="0" applyNumberFormat="1" applyFont="1" applyFill="1" applyBorder="1" applyAlignment="1">
      <alignment vertical="center" wrapText="1"/>
    </xf>
    <xf numFmtId="4" fontId="5" fillId="0" borderId="86" xfId="0" applyNumberFormat="1" applyFont="1" applyFill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4" fontId="5" fillId="0" borderId="94" xfId="0" applyNumberFormat="1" applyFont="1" applyFill="1" applyBorder="1" applyAlignment="1">
      <alignment vertical="center" wrapText="1"/>
    </xf>
    <xf numFmtId="4" fontId="5" fillId="0" borderId="71" xfId="0" applyNumberFormat="1" applyFont="1" applyFill="1" applyBorder="1" applyAlignment="1">
      <alignment vertical="center" wrapText="1"/>
    </xf>
    <xf numFmtId="4" fontId="3" fillId="0" borderId="98" xfId="0" applyNumberFormat="1" applyFont="1" applyBorder="1" applyAlignment="1" applyProtection="1">
      <alignment horizontal="left" vertical="center" wrapText="1"/>
      <protection locked="0"/>
    </xf>
    <xf numFmtId="4" fontId="3" fillId="0" borderId="65" xfId="0" applyNumberFormat="1" applyFont="1" applyBorder="1" applyAlignment="1" applyProtection="1">
      <alignment horizontal="left" vertical="center" wrapText="1"/>
      <protection locked="0"/>
    </xf>
    <xf numFmtId="4" fontId="3" fillId="5" borderId="15" xfId="0" applyNumberFormat="1" applyFont="1" applyFill="1" applyBorder="1" applyAlignment="1" applyProtection="1">
      <alignment horizontal="justify" vertical="center" wrapText="1"/>
      <protection locked="0"/>
    </xf>
    <xf numFmtId="4" fontId="3" fillId="5" borderId="17" xfId="0" applyNumberFormat="1" applyFont="1" applyFill="1" applyBorder="1" applyAlignment="1" applyProtection="1">
      <alignment horizontal="justify" vertical="center" wrapText="1"/>
      <protection locked="0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" fontId="2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7" xfId="0" applyNumberFormat="1" applyFont="1" applyBorder="1" applyAlignment="1" applyProtection="1">
      <alignment horizontal="left" vertical="center" wrapText="1"/>
      <protection locked="0"/>
    </xf>
    <xf numFmtId="4" fontId="3" fillId="0" borderId="59" xfId="0" applyNumberFormat="1" applyFont="1" applyBorder="1" applyAlignment="1" applyProtection="1">
      <alignment horizontal="left" vertical="center" wrapText="1"/>
      <protection locked="0"/>
    </xf>
    <xf numFmtId="4" fontId="3" fillId="0" borderId="92" xfId="0" applyNumberFormat="1" applyFont="1" applyBorder="1" applyAlignment="1" applyProtection="1">
      <alignment horizontal="left" vertical="center" wrapText="1"/>
      <protection locked="0"/>
    </xf>
    <xf numFmtId="4" fontId="3" fillId="0" borderId="61" xfId="0" applyNumberFormat="1" applyFont="1" applyBorder="1" applyAlignment="1" applyProtection="1">
      <alignment horizontal="left" vertical="center" wrapText="1"/>
      <protection locked="0"/>
    </xf>
    <xf numFmtId="4" fontId="3" fillId="0" borderId="9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4" fontId="3" fillId="2" borderId="15" xfId="0" applyNumberFormat="1" applyFont="1" applyFill="1" applyBorder="1" applyAlignment="1" applyProtection="1">
      <alignment horizontal="right" vertical="center" wrapText="1"/>
    </xf>
    <xf numFmtId="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left" vertical="center" wrapText="1"/>
      <protection locked="0"/>
    </xf>
    <xf numFmtId="4" fontId="3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7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>
      <alignment horizontal="center" vertical="center" wrapText="1"/>
    </xf>
    <xf numFmtId="4" fontId="4" fillId="5" borderId="15" xfId="0" applyNumberFormat="1" applyFont="1" applyFill="1" applyBorder="1" applyAlignment="1" applyProtection="1">
      <alignment vertical="center"/>
      <protection locked="0"/>
    </xf>
    <xf numFmtId="4" fontId="4" fillId="5" borderId="17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" fontId="4" fillId="0" borderId="15" xfId="0" applyNumberFormat="1" applyFont="1" applyFill="1" applyBorder="1" applyAlignment="1">
      <alignment horizontal="left" vertical="center"/>
    </xf>
    <xf numFmtId="4" fontId="4" fillId="0" borderId="17" xfId="0" applyNumberFormat="1" applyFont="1" applyFill="1" applyBorder="1" applyAlignment="1">
      <alignment horizontal="left" vertical="center"/>
    </xf>
    <xf numFmtId="4" fontId="2" fillId="0" borderId="92" xfId="0" applyNumberFormat="1" applyFont="1" applyBorder="1" applyAlignment="1" applyProtection="1">
      <alignment horizontal="justify" vertical="center"/>
      <protection locked="0"/>
    </xf>
    <xf numFmtId="4" fontId="2" fillId="0" borderId="61" xfId="0" applyNumberFormat="1" applyFont="1" applyBorder="1" applyAlignment="1" applyProtection="1">
      <alignment horizontal="justify" vertical="center"/>
      <protection locked="0"/>
    </xf>
    <xf numFmtId="4" fontId="23" fillId="0" borderId="92" xfId="0" applyNumberFormat="1" applyFont="1" applyFill="1" applyBorder="1" applyAlignment="1" applyProtection="1">
      <alignment horizontal="left" vertical="center"/>
      <protection locked="0"/>
    </xf>
    <xf numFmtId="4" fontId="23" fillId="0" borderId="61" xfId="0" applyNumberFormat="1" applyFont="1" applyFill="1" applyBorder="1" applyAlignment="1" applyProtection="1">
      <alignment horizontal="left" vertical="center"/>
      <protection locked="0"/>
    </xf>
    <xf numFmtId="4" fontId="23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23" fillId="0" borderId="92" xfId="0" applyNumberFormat="1" applyFont="1" applyFill="1" applyBorder="1" applyAlignment="1" applyProtection="1">
      <alignment vertical="center"/>
      <protection locked="0"/>
    </xf>
    <xf numFmtId="4" fontId="23" fillId="0" borderId="61" xfId="0" applyNumberFormat="1" applyFont="1" applyFill="1" applyBorder="1" applyAlignment="1" applyProtection="1">
      <alignment vertical="center"/>
      <protection locked="0"/>
    </xf>
    <xf numFmtId="4" fontId="2" fillId="0" borderId="98" xfId="0" applyNumberFormat="1" applyFont="1" applyFill="1" applyBorder="1" applyAlignment="1" applyProtection="1">
      <alignment horizontal="left" vertical="center" wrapText="1"/>
      <protection locked="0"/>
    </xf>
    <xf numFmtId="4" fontId="2" fillId="0" borderId="6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67" xfId="0" applyNumberFormat="1" applyFont="1" applyFill="1" applyBorder="1" applyAlignment="1" applyProtection="1">
      <alignment vertical="center"/>
      <protection locked="0"/>
    </xf>
    <xf numFmtId="4" fontId="3" fillId="0" borderId="59" xfId="0" applyNumberFormat="1" applyFont="1" applyFill="1" applyBorder="1" applyAlignment="1" applyProtection="1">
      <alignment vertical="center"/>
      <protection locked="0"/>
    </xf>
    <xf numFmtId="4" fontId="2" fillId="0" borderId="98" xfId="0" applyNumberFormat="1" applyFont="1" applyBorder="1" applyAlignment="1" applyProtection="1">
      <alignment horizontal="left" vertical="center"/>
      <protection locked="0"/>
    </xf>
    <xf numFmtId="4" fontId="2" fillId="0" borderId="65" xfId="0" applyNumberFormat="1" applyFont="1" applyBorder="1" applyAlignment="1" applyProtection="1">
      <alignment horizontal="left" vertical="center"/>
      <protection locked="0"/>
    </xf>
    <xf numFmtId="4" fontId="5" fillId="0" borderId="67" xfId="0" applyNumberFormat="1" applyFont="1" applyFill="1" applyBorder="1" applyAlignment="1" applyProtection="1">
      <alignment horizontal="left" vertical="center" wrapText="1"/>
      <protection locked="0"/>
    </xf>
    <xf numFmtId="4" fontId="5" fillId="0" borderId="59" xfId="0" applyNumberFormat="1" applyFont="1" applyFill="1" applyBorder="1" applyAlignment="1" applyProtection="1">
      <alignment horizontal="left" vertical="center" wrapText="1"/>
      <protection locked="0"/>
    </xf>
    <xf numFmtId="4" fontId="5" fillId="0" borderId="92" xfId="0" applyNumberFormat="1" applyFont="1" applyFill="1" applyBorder="1" applyAlignment="1" applyProtection="1">
      <alignment horizontal="left" vertical="center"/>
      <protection locked="0"/>
    </xf>
    <xf numFmtId="4" fontId="5" fillId="0" borderId="61" xfId="0" applyNumberFormat="1" applyFont="1" applyFill="1" applyBorder="1" applyAlignment="1" applyProtection="1">
      <alignment horizontal="left" vertical="center"/>
      <protection locked="0"/>
    </xf>
    <xf numFmtId="4" fontId="3" fillId="0" borderId="15" xfId="0" applyNumberFormat="1" applyFont="1" applyFill="1" applyBorder="1" applyAlignment="1" applyProtection="1">
      <alignment vertical="center" wrapText="1"/>
      <protection locked="0"/>
    </xf>
    <xf numFmtId="0" fontId="13" fillId="0" borderId="17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3" fillId="0" borderId="92" xfId="0" applyNumberFormat="1" applyFont="1" applyFill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4" fontId="24" fillId="0" borderId="98" xfId="0" applyNumberFormat="1" applyFont="1" applyFill="1" applyBorder="1" applyAlignment="1" applyProtection="1">
      <alignment vertical="center" wrapText="1"/>
      <protection locked="0"/>
    </xf>
    <xf numFmtId="0" fontId="13" fillId="0" borderId="99" xfId="0" applyFont="1" applyBorder="1" applyAlignment="1">
      <alignment vertical="center"/>
    </xf>
    <xf numFmtId="4" fontId="3" fillId="2" borderId="15" xfId="0" applyNumberFormat="1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left" vertical="center"/>
      <protection locked="0"/>
    </xf>
    <xf numFmtId="4" fontId="23" fillId="0" borderId="92" xfId="0" applyNumberFormat="1" applyFont="1" applyFill="1" applyBorder="1" applyAlignment="1">
      <alignment horizontal="left" vertical="center" wrapText="1"/>
    </xf>
    <xf numFmtId="4" fontId="23" fillId="0" borderId="67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96" xfId="0" applyFont="1" applyBorder="1" applyAlignment="1">
      <alignment vertical="center"/>
    </xf>
    <xf numFmtId="4" fontId="3" fillId="0" borderId="98" xfId="0" applyNumberFormat="1" applyFont="1" applyBorder="1" applyAlignment="1" applyProtection="1">
      <alignment horizontal="justify" vertical="center"/>
      <protection locked="0"/>
    </xf>
    <xf numFmtId="4" fontId="3" fillId="0" borderId="65" xfId="0" applyNumberFormat="1" applyFont="1" applyBorder="1" applyAlignment="1" applyProtection="1">
      <alignment horizontal="justify" vertical="center"/>
      <protection locked="0"/>
    </xf>
    <xf numFmtId="4" fontId="3" fillId="5" borderId="15" xfId="0" applyNumberFormat="1" applyFont="1" applyFill="1" applyBorder="1" applyAlignment="1" applyProtection="1">
      <alignment horizontal="justify" vertical="center"/>
      <protection locked="0"/>
    </xf>
    <xf numFmtId="4" fontId="3" fillId="5" borderId="17" xfId="0" applyNumberFormat="1" applyFont="1" applyFill="1" applyBorder="1" applyAlignment="1" applyProtection="1">
      <alignment horizontal="justify" vertical="center"/>
      <protection locked="0"/>
    </xf>
    <xf numFmtId="0" fontId="13" fillId="0" borderId="17" xfId="0" applyFont="1" applyFill="1" applyBorder="1" applyAlignment="1">
      <alignment horizontal="left" vertical="center"/>
    </xf>
    <xf numFmtId="4" fontId="23" fillId="0" borderId="92" xfId="0" applyNumberFormat="1" applyFont="1" applyBorder="1" applyAlignment="1" applyProtection="1">
      <alignment horizontal="justify" vertical="center"/>
      <protection locked="0"/>
    </xf>
    <xf numFmtId="4" fontId="23" fillId="0" borderId="61" xfId="0" applyNumberFormat="1" applyFont="1" applyBorder="1" applyAlignment="1" applyProtection="1">
      <alignment horizontal="justify" vertical="center"/>
      <protection locked="0"/>
    </xf>
    <xf numFmtId="4" fontId="3" fillId="0" borderId="102" xfId="0" applyNumberFormat="1" applyFont="1" applyBorder="1" applyAlignment="1" applyProtection="1">
      <alignment horizontal="justify" vertical="center"/>
      <protection locked="0"/>
    </xf>
    <xf numFmtId="4" fontId="3" fillId="0" borderId="86" xfId="0" applyNumberFormat="1" applyFont="1" applyBorder="1" applyAlignment="1" applyProtection="1">
      <alignment horizontal="justify" vertical="center"/>
      <protection locked="0"/>
    </xf>
    <xf numFmtId="4" fontId="3" fillId="0" borderId="92" xfId="0" applyNumberFormat="1" applyFont="1" applyBorder="1" applyAlignment="1" applyProtection="1">
      <alignment horizontal="justify" vertical="center"/>
      <protection locked="0"/>
    </xf>
    <xf numFmtId="4" fontId="3" fillId="0" borderId="61" xfId="0" applyNumberFormat="1" applyFont="1" applyBorder="1" applyAlignment="1" applyProtection="1">
      <alignment horizontal="justify" vertical="center"/>
      <protection locked="0"/>
    </xf>
    <xf numFmtId="4" fontId="4" fillId="2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3" fillId="0" borderId="67" xfId="0" applyNumberFormat="1" applyFont="1" applyBorder="1" applyAlignment="1" applyProtection="1">
      <alignment horizontal="justify" vertical="center"/>
      <protection locked="0"/>
    </xf>
    <xf numFmtId="4" fontId="3" fillId="0" borderId="59" xfId="0" applyNumberFormat="1" applyFont="1" applyBorder="1" applyAlignment="1" applyProtection="1">
      <alignment horizontal="justify" vertical="center"/>
      <protection locked="0"/>
    </xf>
    <xf numFmtId="4" fontId="2" fillId="0" borderId="67" xfId="0" applyNumberFormat="1" applyFont="1" applyFill="1" applyBorder="1" applyAlignment="1">
      <alignment horizontal="left" vertical="center" wrapText="1"/>
    </xf>
    <xf numFmtId="4" fontId="2" fillId="0" borderId="59" xfId="0" applyNumberFormat="1" applyFont="1" applyFill="1" applyBorder="1" applyAlignment="1">
      <alignment horizontal="left" vertical="center" wrapText="1"/>
    </xf>
    <xf numFmtId="4" fontId="2" fillId="0" borderId="98" xfId="0" applyNumberFormat="1" applyFont="1" applyFill="1" applyBorder="1" applyAlignment="1">
      <alignment horizontal="left" vertical="center" wrapText="1"/>
    </xf>
    <xf numFmtId="4" fontId="3" fillId="2" borderId="15" xfId="0" applyNumberFormat="1" applyFont="1" applyFill="1" applyBorder="1" applyAlignment="1">
      <alignment horizontal="left" vertical="center" wrapText="1"/>
    </xf>
    <xf numFmtId="4" fontId="3" fillId="5" borderId="17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5" borderId="17" xfId="0" applyNumberFormat="1" applyFont="1" applyFill="1" applyBorder="1" applyAlignment="1" applyProtection="1">
      <alignment vertical="center" wrapText="1"/>
      <protection locked="0"/>
    </xf>
    <xf numFmtId="4" fontId="2" fillId="0" borderId="67" xfId="0" applyNumberFormat="1" applyFont="1" applyBorder="1" applyAlignment="1" applyProtection="1">
      <alignment vertical="center" wrapText="1"/>
      <protection locked="0"/>
    </xf>
    <xf numFmtId="4" fontId="2" fillId="0" borderId="59" xfId="0" applyNumberFormat="1" applyFont="1" applyBorder="1" applyAlignment="1" applyProtection="1">
      <alignment vertical="center" wrapText="1"/>
      <protection locked="0"/>
    </xf>
    <xf numFmtId="4" fontId="2" fillId="0" borderId="92" xfId="0" applyNumberFormat="1" applyFont="1" applyBorder="1" applyAlignment="1" applyProtection="1">
      <alignment vertical="center" wrapText="1"/>
      <protection locked="0"/>
    </xf>
    <xf numFmtId="4" fontId="2" fillId="0" borderId="61" xfId="0" applyNumberFormat="1" applyFont="1" applyBorder="1" applyAlignment="1" applyProtection="1">
      <alignment vertical="center" wrapText="1"/>
      <protection locked="0"/>
    </xf>
    <xf numFmtId="4" fontId="2" fillId="0" borderId="98" xfId="0" applyNumberFormat="1" applyFont="1" applyBorder="1" applyAlignment="1" applyProtection="1">
      <alignment vertical="center" wrapText="1"/>
      <protection locked="0"/>
    </xf>
    <xf numFmtId="4" fontId="2" fillId="0" borderId="65" xfId="0" applyNumberFormat="1" applyFont="1" applyBorder="1" applyAlignment="1" applyProtection="1">
      <alignment vertical="center" wrapText="1"/>
      <protection locked="0"/>
    </xf>
    <xf numFmtId="0" fontId="13" fillId="0" borderId="101" xfId="0" applyFont="1" applyBorder="1" applyAlignment="1">
      <alignment vertical="center"/>
    </xf>
    <xf numFmtId="4" fontId="3" fillId="0" borderId="17" xfId="0" applyNumberFormat="1" applyFont="1" applyFill="1" applyBorder="1" applyAlignment="1" applyProtection="1">
      <alignment vertical="center" wrapText="1"/>
      <protection locked="0"/>
    </xf>
    <xf numFmtId="4" fontId="3" fillId="0" borderId="98" xfId="0" applyNumberFormat="1" applyFont="1" applyFill="1" applyBorder="1" applyAlignment="1" applyProtection="1">
      <alignment vertical="center" wrapText="1"/>
      <protection locked="0"/>
    </xf>
    <xf numFmtId="4" fontId="3" fillId="2" borderId="67" xfId="0" applyNumberFormat="1" applyFont="1" applyFill="1" applyBorder="1" applyAlignment="1" applyProtection="1">
      <alignment vertical="center" wrapText="1"/>
      <protection locked="0"/>
    </xf>
    <xf numFmtId="0" fontId="13" fillId="0" borderId="17" xfId="0" applyFont="1" applyFill="1" applyBorder="1" applyAlignment="1">
      <alignment horizontal="center" vertical="center"/>
    </xf>
    <xf numFmtId="4" fontId="4" fillId="0" borderId="67" xfId="0" applyNumberFormat="1" applyFont="1" applyFill="1" applyBorder="1" applyAlignment="1" applyProtection="1">
      <alignment vertical="center" wrapText="1"/>
      <protection locked="0"/>
    </xf>
    <xf numFmtId="4" fontId="4" fillId="0" borderId="92" xfId="0" applyNumberFormat="1" applyFont="1" applyFill="1" applyBorder="1" applyAlignment="1" applyProtection="1">
      <alignment vertical="center" wrapText="1"/>
      <protection locked="0"/>
    </xf>
    <xf numFmtId="4" fontId="5" fillId="0" borderId="92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93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4" fontId="5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5" fillId="0" borderId="71" xfId="0" applyNumberFormat="1" applyFont="1" applyFill="1" applyBorder="1" applyAlignment="1" applyProtection="1">
      <alignment horizontal="left" vertical="center" wrapText="1"/>
      <protection locked="0"/>
    </xf>
    <xf numFmtId="44" fontId="3" fillId="2" borderId="15" xfId="2" applyFont="1" applyFill="1" applyBorder="1" applyAlignment="1" applyProtection="1">
      <alignment horizontal="left" vertical="center" wrapText="1"/>
      <protection locked="0"/>
    </xf>
    <xf numFmtId="44" fontId="3" fillId="2" borderId="16" xfId="2" applyFont="1" applyFill="1" applyBorder="1" applyAlignment="1" applyProtection="1">
      <alignment horizontal="left" vertical="center" wrapText="1"/>
      <protection locked="0"/>
    </xf>
    <xf numFmtId="44" fontId="3" fillId="2" borderId="17" xfId="2" applyFont="1" applyFill="1" applyBorder="1" applyAlignment="1" applyProtection="1">
      <alignment horizontal="left" vertical="center" wrapText="1"/>
      <protection locked="0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4" fontId="4" fillId="0" borderId="89" xfId="0" applyNumberFormat="1" applyFont="1" applyFill="1" applyBorder="1" applyAlignment="1" applyProtection="1">
      <alignment horizontal="center" vertical="center"/>
      <protection locked="0"/>
    </xf>
    <xf numFmtId="4" fontId="4" fillId="0" borderId="90" xfId="0" applyNumberFormat="1" applyFont="1" applyFill="1" applyBorder="1" applyAlignment="1" applyProtection="1">
      <alignment horizontal="center" vertical="center"/>
      <protection locked="0"/>
    </xf>
    <xf numFmtId="4" fontId="4" fillId="0" borderId="91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14" xfId="0" applyNumberFormat="1" applyFont="1" applyFill="1" applyBorder="1" applyAlignment="1" applyProtection="1">
      <alignment horizontal="center" vertical="center"/>
      <protection locked="0"/>
    </xf>
    <xf numFmtId="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7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27" xfId="0" applyFont="1" applyFill="1" applyBorder="1" applyAlignment="1">
      <alignment horizontal="left" wrapText="1" indent="1"/>
    </xf>
    <xf numFmtId="0" fontId="20" fillId="0" borderId="80" xfId="0" applyFont="1" applyFill="1" applyBorder="1" applyAlignment="1">
      <alignment horizontal="left" wrapText="1" indent="1"/>
    </xf>
    <xf numFmtId="4" fontId="4" fillId="5" borderId="15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wrapText="1"/>
    </xf>
    <xf numFmtId="0" fontId="14" fillId="0" borderId="79" xfId="0" applyFont="1" applyFill="1" applyBorder="1" applyAlignment="1">
      <alignment wrapText="1"/>
    </xf>
    <xf numFmtId="0" fontId="13" fillId="0" borderId="27" xfId="0" applyFont="1" applyBorder="1" applyAlignment="1">
      <alignment wrapText="1"/>
    </xf>
    <xf numFmtId="0" fontId="13" fillId="0" borderId="80" xfId="0" applyFont="1" applyBorder="1" applyAlignment="1">
      <alignment wrapText="1"/>
    </xf>
    <xf numFmtId="0" fontId="13" fillId="0" borderId="41" xfId="0" applyFont="1" applyBorder="1" applyAlignment="1">
      <alignment wrapText="1"/>
    </xf>
    <xf numFmtId="0" fontId="13" fillId="0" borderId="81" xfId="0" applyFont="1" applyBorder="1" applyAlignment="1">
      <alignment wrapText="1"/>
    </xf>
    <xf numFmtId="0" fontId="20" fillId="0" borderId="23" xfId="0" applyFont="1" applyFill="1" applyBorder="1" applyAlignment="1">
      <alignment horizontal="left" wrapText="1" indent="1"/>
    </xf>
    <xf numFmtId="0" fontId="20" fillId="0" borderId="24" xfId="0" applyFont="1" applyFill="1" applyBorder="1" applyAlignment="1">
      <alignment horizontal="left" wrapText="1" indent="1"/>
    </xf>
    <xf numFmtId="0" fontId="14" fillId="0" borderId="40" xfId="0" applyFont="1" applyFill="1" applyBorder="1" applyAlignment="1">
      <alignment horizontal="center" wrapText="1"/>
    </xf>
    <xf numFmtId="0" fontId="13" fillId="0" borderId="69" xfId="0" applyFont="1" applyFill="1" applyBorder="1" applyAlignment="1">
      <alignment horizontal="center" wrapText="1"/>
    </xf>
    <xf numFmtId="0" fontId="14" fillId="0" borderId="67" xfId="0" applyFont="1" applyFill="1" applyBorder="1" applyAlignment="1">
      <alignment horizontal="center" wrapText="1"/>
    </xf>
    <xf numFmtId="0" fontId="14" fillId="0" borderId="68" xfId="0" applyFont="1" applyFill="1" applyBorder="1" applyAlignment="1">
      <alignment horizontal="center" wrapText="1"/>
    </xf>
    <xf numFmtId="0" fontId="14" fillId="0" borderId="59" xfId="0" applyFont="1" applyFill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4" fillId="4" borderId="53" xfId="0" applyFont="1" applyFill="1" applyBorder="1"/>
    <xf numFmtId="0" fontId="14" fillId="4" borderId="54" xfId="0" applyFont="1" applyFill="1" applyBorder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4" fillId="4" borderId="27" xfId="0" applyFont="1" applyFill="1" applyBorder="1"/>
    <xf numFmtId="0" fontId="14" fillId="4" borderId="30" xfId="0" applyFont="1" applyFill="1" applyBorder="1"/>
    <xf numFmtId="0" fontId="20" fillId="0" borderId="27" xfId="0" applyFont="1" applyFill="1" applyBorder="1"/>
    <xf numFmtId="0" fontId="20" fillId="0" borderId="30" xfId="0" applyFont="1" applyFill="1" applyBorder="1"/>
    <xf numFmtId="0" fontId="14" fillId="0" borderId="27" xfId="0" applyFont="1" applyFill="1" applyBorder="1"/>
    <xf numFmtId="0" fontId="14" fillId="0" borderId="30" xfId="0" applyFont="1" applyFill="1" applyBorder="1"/>
    <xf numFmtId="0" fontId="17" fillId="3" borderId="27" xfId="0" applyFont="1" applyFill="1" applyBorder="1" applyAlignment="1"/>
    <xf numFmtId="0" fontId="17" fillId="3" borderId="29" xfId="0" applyFont="1" applyFill="1" applyBorder="1" applyAlignment="1"/>
    <xf numFmtId="0" fontId="13" fillId="0" borderId="30" xfId="0" applyFont="1" applyBorder="1" applyAlignment="1"/>
    <xf numFmtId="0" fontId="20" fillId="0" borderId="27" xfId="0" applyFont="1" applyBorder="1"/>
    <xf numFmtId="0" fontId="20" fillId="0" borderId="30" xfId="0" applyFont="1" applyBorder="1"/>
    <xf numFmtId="0" fontId="14" fillId="3" borderId="27" xfId="0" applyFont="1" applyFill="1" applyBorder="1"/>
    <xf numFmtId="0" fontId="14" fillId="3" borderId="30" xfId="0" applyFont="1" applyFill="1" applyBorder="1"/>
    <xf numFmtId="0" fontId="20" fillId="0" borderId="47" xfId="0" applyFont="1" applyBorder="1"/>
    <xf numFmtId="0" fontId="20" fillId="0" borderId="48" xfId="0" applyFont="1" applyBorder="1"/>
    <xf numFmtId="0" fontId="14" fillId="3" borderId="50" xfId="0" applyFont="1" applyFill="1" applyBorder="1"/>
    <xf numFmtId="0" fontId="14" fillId="3" borderId="51" xfId="0" applyFont="1" applyFill="1" applyBorder="1"/>
    <xf numFmtId="4" fontId="21" fillId="0" borderId="52" xfId="0" applyNumberFormat="1" applyFont="1" applyFill="1" applyBorder="1" applyAlignment="1">
      <alignment vertical="center"/>
    </xf>
    <xf numFmtId="4" fontId="21" fillId="0" borderId="29" xfId="0" applyNumberFormat="1" applyFont="1" applyFill="1" applyBorder="1" applyAlignment="1">
      <alignment vertical="center"/>
    </xf>
    <xf numFmtId="0" fontId="17" fillId="0" borderId="27" xfId="0" applyFont="1" applyFill="1" applyBorder="1"/>
    <xf numFmtId="0" fontId="17" fillId="0" borderId="28" xfId="0" applyFont="1" applyFill="1" applyBorder="1"/>
    <xf numFmtId="0" fontId="17" fillId="0" borderId="30" xfId="0" applyFont="1" applyFill="1" applyBorder="1"/>
    <xf numFmtId="0" fontId="14" fillId="0" borderId="38" xfId="0" applyFont="1" applyFill="1" applyBorder="1" applyAlignment="1">
      <alignment horizontal="center" wrapText="1"/>
    </xf>
    <xf numFmtId="0" fontId="14" fillId="0" borderId="39" xfId="0" applyFont="1" applyFill="1" applyBorder="1" applyAlignment="1">
      <alignment horizontal="center" wrapText="1"/>
    </xf>
    <xf numFmtId="0" fontId="14" fillId="0" borderId="40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wrapText="1"/>
    </xf>
    <xf numFmtId="0" fontId="14" fillId="0" borderId="42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44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 wrapText="1"/>
    </xf>
    <xf numFmtId="0" fontId="17" fillId="0" borderId="29" xfId="0" applyFont="1" applyFill="1" applyBorder="1"/>
    <xf numFmtId="0" fontId="19" fillId="0" borderId="27" xfId="0" applyFont="1" applyFill="1" applyBorder="1"/>
    <xf numFmtId="0" fontId="19" fillId="0" borderId="29" xfId="0" applyFont="1" applyFill="1" applyBorder="1"/>
    <xf numFmtId="0" fontId="19" fillId="0" borderId="30" xfId="0" applyFont="1" applyFill="1" applyBorder="1"/>
    <xf numFmtId="0" fontId="5" fillId="0" borderId="0" xfId="3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4" fillId="0" borderId="0" xfId="0" applyFont="1" applyBorder="1" applyAlignment="1">
      <alignment wrapText="1"/>
    </xf>
    <xf numFmtId="0" fontId="14" fillId="2" borderId="15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0" borderId="18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6" fillId="0" borderId="19" xfId="4" applyFont="1" applyFill="1" applyBorder="1" applyAlignment="1">
      <alignment wrapText="1"/>
    </xf>
    <xf numFmtId="0" fontId="16" fillId="0" borderId="6" xfId="4" applyFont="1" applyFill="1" applyBorder="1" applyAlignment="1">
      <alignment wrapText="1"/>
    </xf>
    <xf numFmtId="0" fontId="14" fillId="0" borderId="20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</cellXfs>
  <cellStyles count="5">
    <cellStyle name="Dziesiętny" xfId="1" builtinId="3"/>
    <cellStyle name="Normalny" xfId="0" builtinId="0"/>
    <cellStyle name="Normalny 2" xfId="4"/>
    <cellStyle name="Normalny_dzielnice termin spr.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4"/>
  <sheetViews>
    <sheetView tabSelected="1" workbookViewId="0">
      <selection activeCell="A509" sqref="A509:D509"/>
    </sheetView>
  </sheetViews>
  <sheetFormatPr defaultRowHeight="14.4" x14ac:dyDescent="0.3"/>
  <cols>
    <col min="1" max="1" width="32.109375" style="19" customWidth="1"/>
    <col min="2" max="2" width="22.44140625" style="19" customWidth="1"/>
    <col min="3" max="3" width="19.88671875" style="19" customWidth="1"/>
    <col min="4" max="4" width="20.109375" style="19" customWidth="1"/>
    <col min="5" max="5" width="18" style="19" customWidth="1"/>
    <col min="6" max="6" width="13.88671875" style="19" customWidth="1"/>
    <col min="7" max="7" width="14.5546875" style="19" customWidth="1"/>
    <col min="8" max="8" width="12.5546875" style="19" customWidth="1"/>
    <col min="9" max="9" width="16.109375" style="19" customWidth="1"/>
    <col min="10" max="10" width="9.109375" style="19"/>
    <col min="11" max="11" width="11.5546875" customWidth="1"/>
  </cols>
  <sheetData>
    <row r="1" spans="1:11" x14ac:dyDescent="0.3">
      <c r="A1" s="26"/>
      <c r="B1" s="16"/>
      <c r="C1" s="16"/>
      <c r="D1" s="30"/>
      <c r="E1" s="31"/>
      <c r="F1" s="31" t="s">
        <v>2</v>
      </c>
      <c r="G1" s="31"/>
      <c r="H1" s="31"/>
      <c r="I1" s="31"/>
      <c r="J1" s="16"/>
      <c r="K1" s="1"/>
    </row>
    <row r="2" spans="1:11" ht="55.5" customHeight="1" x14ac:dyDescent="0.3">
      <c r="A2" s="16"/>
      <c r="B2" s="32"/>
      <c r="C2" s="32"/>
      <c r="D2" s="33"/>
      <c r="E2" s="33"/>
      <c r="F2" s="782" t="s">
        <v>3</v>
      </c>
      <c r="G2" s="783"/>
      <c r="H2" s="783"/>
      <c r="I2" s="783"/>
      <c r="J2" s="783"/>
      <c r="K2" s="1"/>
    </row>
    <row r="3" spans="1:11" ht="15" thickBot="1" x14ac:dyDescent="0.35">
      <c r="A3" s="784" t="s">
        <v>417</v>
      </c>
      <c r="B3" s="784"/>
      <c r="C3" s="784"/>
      <c r="D3" s="784"/>
      <c r="E3" s="784"/>
      <c r="F3" s="784"/>
      <c r="G3" s="784"/>
      <c r="H3" s="784"/>
      <c r="I3" s="784"/>
      <c r="J3" s="34"/>
      <c r="K3" s="2"/>
    </row>
    <row r="4" spans="1:11" ht="15" thickBot="1" x14ac:dyDescent="0.35">
      <c r="A4" s="394"/>
      <c r="B4" s="785" t="s">
        <v>4</v>
      </c>
      <c r="C4" s="786"/>
      <c r="D4" s="786"/>
      <c r="E4" s="786"/>
      <c r="F4" s="786"/>
      <c r="G4" s="787"/>
      <c r="H4" s="395"/>
      <c r="I4" s="396"/>
      <c r="J4" s="35"/>
      <c r="K4" s="3"/>
    </row>
    <row r="5" spans="1:11" x14ac:dyDescent="0.3">
      <c r="A5" s="788" t="s">
        <v>5</v>
      </c>
      <c r="B5" s="789" t="s">
        <v>6</v>
      </c>
      <c r="C5" s="791" t="s">
        <v>7</v>
      </c>
      <c r="D5" s="789" t="s">
        <v>8</v>
      </c>
      <c r="E5" s="793" t="s">
        <v>9</v>
      </c>
      <c r="F5" s="774" t="s">
        <v>10</v>
      </c>
      <c r="G5" s="774" t="s">
        <v>11</v>
      </c>
      <c r="H5" s="774" t="s">
        <v>12</v>
      </c>
      <c r="I5" s="776" t="s">
        <v>13</v>
      </c>
      <c r="J5" s="35"/>
      <c r="K5" s="3"/>
    </row>
    <row r="6" spans="1:11" ht="31.5" customHeight="1" x14ac:dyDescent="0.3">
      <c r="A6" s="772"/>
      <c r="B6" s="790"/>
      <c r="C6" s="792"/>
      <c r="D6" s="790"/>
      <c r="E6" s="794"/>
      <c r="F6" s="775"/>
      <c r="G6" s="775"/>
      <c r="H6" s="775"/>
      <c r="I6" s="777"/>
      <c r="J6" s="35"/>
      <c r="K6" s="3"/>
    </row>
    <row r="7" spans="1:11" x14ac:dyDescent="0.3">
      <c r="A7" s="762" t="s">
        <v>14</v>
      </c>
      <c r="B7" s="763"/>
      <c r="C7" s="763"/>
      <c r="D7" s="763"/>
      <c r="E7" s="778"/>
      <c r="F7" s="778"/>
      <c r="G7" s="778"/>
      <c r="H7" s="778"/>
      <c r="I7" s="764"/>
      <c r="J7" s="17"/>
      <c r="K7" s="4"/>
    </row>
    <row r="8" spans="1:11" x14ac:dyDescent="0.3">
      <c r="A8" s="36" t="s">
        <v>15</v>
      </c>
      <c r="B8" s="37">
        <v>132921519.84</v>
      </c>
      <c r="C8" s="37">
        <v>1240215.3899999999</v>
      </c>
      <c r="D8" s="37">
        <v>37992424.07</v>
      </c>
      <c r="E8" s="37">
        <v>3311488.02</v>
      </c>
      <c r="F8" s="37">
        <v>150900</v>
      </c>
      <c r="G8" s="37">
        <v>3464278.27</v>
      </c>
      <c r="H8" s="37">
        <v>28334135.079999998</v>
      </c>
      <c r="I8" s="38">
        <f>H8+G8+F8+E8+D8+B8</f>
        <v>206174745.28</v>
      </c>
      <c r="J8" s="17"/>
      <c r="K8" s="4"/>
    </row>
    <row r="9" spans="1:11" x14ac:dyDescent="0.3">
      <c r="A9" s="36" t="s">
        <v>16</v>
      </c>
      <c r="B9" s="37">
        <f t="shared" ref="B9:H9" si="0">SUM(B10:B12)</f>
        <v>645827.15</v>
      </c>
      <c r="C9" s="37">
        <f t="shared" si="0"/>
        <v>6956.8</v>
      </c>
      <c r="D9" s="37">
        <f t="shared" si="0"/>
        <v>32037.300000000003</v>
      </c>
      <c r="E9" s="37">
        <f t="shared" si="0"/>
        <v>321544.82999999996</v>
      </c>
      <c r="F9" s="37">
        <f t="shared" si="0"/>
        <v>0</v>
      </c>
      <c r="G9" s="37">
        <f t="shared" si="0"/>
        <v>601225.94999999995</v>
      </c>
      <c r="H9" s="37">
        <f t="shared" si="0"/>
        <v>5667371.3600000003</v>
      </c>
      <c r="I9" s="38">
        <f t="shared" ref="I9:I16" si="1">H9+G9+F9+E9+D9+B9</f>
        <v>7268006.5900000008</v>
      </c>
      <c r="J9" s="35"/>
      <c r="K9" s="3"/>
    </row>
    <row r="10" spans="1:11" x14ac:dyDescent="0.3">
      <c r="A10" s="39" t="s">
        <v>17</v>
      </c>
      <c r="B10" s="40">
        <v>0</v>
      </c>
      <c r="C10" s="40"/>
      <c r="D10" s="40"/>
      <c r="E10" s="40"/>
      <c r="F10" s="40"/>
      <c r="G10" s="41">
        <v>599560.13</v>
      </c>
      <c r="H10" s="41">
        <v>5886384.0800000001</v>
      </c>
      <c r="I10" s="38">
        <f t="shared" si="1"/>
        <v>6485944.21</v>
      </c>
      <c r="J10" s="35"/>
      <c r="K10" s="3"/>
    </row>
    <row r="11" spans="1:11" x14ac:dyDescent="0.3">
      <c r="A11" s="39" t="s">
        <v>18</v>
      </c>
      <c r="B11" s="41">
        <v>645827.15</v>
      </c>
      <c r="C11" s="41">
        <v>6956.8</v>
      </c>
      <c r="D11" s="41">
        <v>83787.3</v>
      </c>
      <c r="E11" s="41">
        <v>50782.11</v>
      </c>
      <c r="F11" s="40"/>
      <c r="G11" s="41">
        <v>1665.82</v>
      </c>
      <c r="H11" s="40"/>
      <c r="I11" s="38">
        <f t="shared" si="1"/>
        <v>782062.38</v>
      </c>
      <c r="J11" s="35"/>
      <c r="K11" s="3"/>
    </row>
    <row r="12" spans="1:11" x14ac:dyDescent="0.3">
      <c r="A12" s="39" t="s">
        <v>19</v>
      </c>
      <c r="B12" s="41"/>
      <c r="C12" s="40"/>
      <c r="D12" s="41">
        <v>-51750</v>
      </c>
      <c r="E12" s="41">
        <v>270762.71999999997</v>
      </c>
      <c r="F12" s="41"/>
      <c r="G12" s="41">
        <v>0</v>
      </c>
      <c r="H12" s="41">
        <v>-219012.72</v>
      </c>
      <c r="I12" s="38">
        <f t="shared" si="1"/>
        <v>-2.9103830456733704E-11</v>
      </c>
      <c r="J12" s="35"/>
      <c r="K12" s="3"/>
    </row>
    <row r="13" spans="1:11" x14ac:dyDescent="0.3">
      <c r="A13" s="36" t="s">
        <v>20</v>
      </c>
      <c r="B13" s="37">
        <f>SUM(B14:B15)</f>
        <v>760950.35</v>
      </c>
      <c r="C13" s="37">
        <f t="shared" ref="C13:H13" si="2">SUM(C14:C15)</f>
        <v>1846.35</v>
      </c>
      <c r="D13" s="37">
        <f t="shared" si="2"/>
        <v>3692092.1100000003</v>
      </c>
      <c r="E13" s="37">
        <f t="shared" si="2"/>
        <v>57750</v>
      </c>
      <c r="F13" s="37">
        <f t="shared" si="2"/>
        <v>0</v>
      </c>
      <c r="G13" s="37">
        <f t="shared" si="2"/>
        <v>26645.95</v>
      </c>
      <c r="H13" s="37">
        <f t="shared" si="2"/>
        <v>83787.3</v>
      </c>
      <c r="I13" s="38">
        <f t="shared" si="1"/>
        <v>4621225.71</v>
      </c>
      <c r="J13" s="35"/>
      <c r="K13" s="3"/>
    </row>
    <row r="14" spans="1:11" x14ac:dyDescent="0.3">
      <c r="A14" s="39" t="s">
        <v>21</v>
      </c>
      <c r="B14" s="40">
        <v>12384</v>
      </c>
      <c r="C14" s="40"/>
      <c r="D14" s="40">
        <v>434316.2</v>
      </c>
      <c r="E14" s="41">
        <v>6000</v>
      </c>
      <c r="F14" s="41"/>
      <c r="G14" s="41">
        <v>26645.95</v>
      </c>
      <c r="H14" s="40"/>
      <c r="I14" s="38">
        <f t="shared" si="1"/>
        <v>479346.15</v>
      </c>
      <c r="J14" s="35"/>
      <c r="K14" s="3"/>
    </row>
    <row r="15" spans="1:11" x14ac:dyDescent="0.3">
      <c r="A15" s="39" t="s">
        <v>18</v>
      </c>
      <c r="B15" s="41">
        <v>748566.35</v>
      </c>
      <c r="C15" s="40">
        <v>1846.35</v>
      </c>
      <c r="D15" s="41">
        <v>3257775.91</v>
      </c>
      <c r="E15" s="41">
        <v>51750</v>
      </c>
      <c r="F15" s="40"/>
      <c r="G15" s="41">
        <v>0</v>
      </c>
      <c r="H15" s="41">
        <v>83787.3</v>
      </c>
      <c r="I15" s="38">
        <f t="shared" si="1"/>
        <v>4141879.56</v>
      </c>
      <c r="J15" s="35"/>
      <c r="K15" s="3"/>
    </row>
    <row r="16" spans="1:11" x14ac:dyDescent="0.3">
      <c r="A16" s="36" t="s">
        <v>22</v>
      </c>
      <c r="B16" s="37">
        <f t="shared" ref="B16:H16" si="3">B8+B9-B13</f>
        <v>132806396.64000002</v>
      </c>
      <c r="C16" s="37">
        <f t="shared" si="3"/>
        <v>1245325.8399999999</v>
      </c>
      <c r="D16" s="37">
        <f t="shared" si="3"/>
        <v>34332369.259999998</v>
      </c>
      <c r="E16" s="37">
        <f t="shared" si="3"/>
        <v>3575282.85</v>
      </c>
      <c r="F16" s="37">
        <f t="shared" si="3"/>
        <v>150900</v>
      </c>
      <c r="G16" s="37">
        <f t="shared" si="3"/>
        <v>4038858.2699999996</v>
      </c>
      <c r="H16" s="37">
        <f t="shared" si="3"/>
        <v>33917719.140000001</v>
      </c>
      <c r="I16" s="38">
        <f t="shared" si="1"/>
        <v>208821526.16000003</v>
      </c>
      <c r="J16" s="35"/>
      <c r="K16" s="3"/>
    </row>
    <row r="17" spans="1:11" x14ac:dyDescent="0.3">
      <c r="A17" s="779" t="s">
        <v>23</v>
      </c>
      <c r="B17" s="780"/>
      <c r="C17" s="780"/>
      <c r="D17" s="780"/>
      <c r="E17" s="780"/>
      <c r="F17" s="780"/>
      <c r="G17" s="780"/>
      <c r="H17" s="780"/>
      <c r="I17" s="781"/>
      <c r="J17" s="35"/>
      <c r="K17" s="3"/>
    </row>
    <row r="18" spans="1:11" x14ac:dyDescent="0.3">
      <c r="A18" s="36" t="s">
        <v>24</v>
      </c>
      <c r="B18" s="37">
        <v>12080.91</v>
      </c>
      <c r="C18" s="37"/>
      <c r="D18" s="37">
        <v>19331819.530000001</v>
      </c>
      <c r="E18" s="37">
        <v>2627276.9300000002</v>
      </c>
      <c r="F18" s="37">
        <v>150900</v>
      </c>
      <c r="G18" s="37">
        <v>3420260.44</v>
      </c>
      <c r="H18" s="37"/>
      <c r="I18" s="38">
        <f>H18+G18+F18+E18+D18+B18</f>
        <v>25542337.810000002</v>
      </c>
      <c r="J18" s="35"/>
      <c r="K18" s="3"/>
    </row>
    <row r="19" spans="1:11" x14ac:dyDescent="0.3">
      <c r="A19" s="36" t="s">
        <v>16</v>
      </c>
      <c r="B19" s="37">
        <f>SUM(B20:B22)</f>
        <v>6113.37</v>
      </c>
      <c r="C19" s="37">
        <f t="shared" ref="C19:H19" si="4">SUM(C20:C22)</f>
        <v>0</v>
      </c>
      <c r="D19" s="37">
        <f t="shared" si="4"/>
        <v>1435877.75</v>
      </c>
      <c r="E19" s="37">
        <f t="shared" si="4"/>
        <v>180721.63</v>
      </c>
      <c r="F19" s="37">
        <f t="shared" si="4"/>
        <v>0</v>
      </c>
      <c r="G19" s="37">
        <f t="shared" si="4"/>
        <v>626752.7699999999</v>
      </c>
      <c r="H19" s="37">
        <f t="shared" si="4"/>
        <v>0</v>
      </c>
      <c r="I19" s="38">
        <f t="shared" ref="I19:I26" si="5">H19+G19+F19+E19+D19+B19</f>
        <v>2249465.52</v>
      </c>
      <c r="J19" s="35"/>
      <c r="K19" s="3"/>
    </row>
    <row r="20" spans="1:11" x14ac:dyDescent="0.3">
      <c r="A20" s="39" t="s">
        <v>25</v>
      </c>
      <c r="B20" s="41">
        <v>6113.37</v>
      </c>
      <c r="C20" s="41"/>
      <c r="D20" s="41">
        <v>1463298.42</v>
      </c>
      <c r="E20" s="41">
        <v>93714.52</v>
      </c>
      <c r="F20" s="41"/>
      <c r="G20" s="41">
        <v>25526.82</v>
      </c>
      <c r="H20" s="40"/>
      <c r="I20" s="38">
        <f t="shared" si="5"/>
        <v>1588653.1300000001</v>
      </c>
      <c r="J20" s="35"/>
      <c r="K20" s="3"/>
    </row>
    <row r="21" spans="1:11" x14ac:dyDescent="0.3">
      <c r="A21" s="39" t="s">
        <v>18</v>
      </c>
      <c r="B21" s="40"/>
      <c r="C21" s="40"/>
      <c r="D21" s="41">
        <v>8804.33</v>
      </c>
      <c r="E21" s="41">
        <v>50782.11</v>
      </c>
      <c r="F21" s="40"/>
      <c r="G21" s="41">
        <v>601225.94999999995</v>
      </c>
      <c r="H21" s="40"/>
      <c r="I21" s="38">
        <f t="shared" si="5"/>
        <v>660812.3899999999</v>
      </c>
      <c r="J21" s="35"/>
      <c r="K21" s="3"/>
    </row>
    <row r="22" spans="1:11" x14ac:dyDescent="0.3">
      <c r="A22" s="39" t="s">
        <v>19</v>
      </c>
      <c r="B22" s="40"/>
      <c r="C22" s="40"/>
      <c r="D22" s="40">
        <v>-36225</v>
      </c>
      <c r="E22" s="40">
        <v>36225</v>
      </c>
      <c r="F22" s="40"/>
      <c r="G22" s="40"/>
      <c r="H22" s="40"/>
      <c r="I22" s="38">
        <f t="shared" si="5"/>
        <v>0</v>
      </c>
      <c r="J22" s="35"/>
      <c r="K22" s="3"/>
    </row>
    <row r="23" spans="1:11" x14ac:dyDescent="0.3">
      <c r="A23" s="36" t="s">
        <v>20</v>
      </c>
      <c r="B23" s="37">
        <f>SUM(B24:B25)</f>
        <v>0</v>
      </c>
      <c r="C23" s="37">
        <f t="shared" ref="C23:H23" si="6">SUM(C24:C25)</f>
        <v>0</v>
      </c>
      <c r="D23" s="37">
        <f t="shared" si="6"/>
        <v>1278775.0099999998</v>
      </c>
      <c r="E23" s="37">
        <f t="shared" si="6"/>
        <v>46968.75</v>
      </c>
      <c r="F23" s="37">
        <f t="shared" si="6"/>
        <v>0</v>
      </c>
      <c r="G23" s="37">
        <f t="shared" si="6"/>
        <v>26645.95</v>
      </c>
      <c r="H23" s="37">
        <f t="shared" si="6"/>
        <v>0</v>
      </c>
      <c r="I23" s="38">
        <f t="shared" si="5"/>
        <v>1352389.7099999997</v>
      </c>
      <c r="J23" s="35"/>
      <c r="K23" s="3"/>
    </row>
    <row r="24" spans="1:11" x14ac:dyDescent="0.3">
      <c r="A24" s="39" t="s">
        <v>21</v>
      </c>
      <c r="B24" s="40"/>
      <c r="C24" s="40"/>
      <c r="D24" s="40">
        <v>130602.38</v>
      </c>
      <c r="E24" s="41">
        <v>6000</v>
      </c>
      <c r="F24" s="41"/>
      <c r="G24" s="41">
        <v>26645.95</v>
      </c>
      <c r="H24" s="40"/>
      <c r="I24" s="38">
        <f t="shared" si="5"/>
        <v>163248.33000000002</v>
      </c>
      <c r="J24" s="35"/>
      <c r="K24" s="3"/>
    </row>
    <row r="25" spans="1:11" x14ac:dyDescent="0.3">
      <c r="A25" s="39" t="s">
        <v>18</v>
      </c>
      <c r="B25" s="40"/>
      <c r="C25" s="40"/>
      <c r="D25" s="41">
        <v>1148172.6299999999</v>
      </c>
      <c r="E25" s="41">
        <v>40968.75</v>
      </c>
      <c r="F25" s="40"/>
      <c r="G25" s="41">
        <v>0</v>
      </c>
      <c r="H25" s="41"/>
      <c r="I25" s="38">
        <f t="shared" si="5"/>
        <v>1189141.3799999999</v>
      </c>
      <c r="J25" s="35"/>
      <c r="K25" s="3"/>
    </row>
    <row r="26" spans="1:11" x14ac:dyDescent="0.3">
      <c r="A26" s="36" t="s">
        <v>22</v>
      </c>
      <c r="B26" s="37">
        <f>B18+B19-B23</f>
        <v>18194.28</v>
      </c>
      <c r="C26" s="37">
        <f t="shared" ref="C26:H26" si="7">C18+C19-C23</f>
        <v>0</v>
      </c>
      <c r="D26" s="37">
        <f t="shared" si="7"/>
        <v>19488922.270000003</v>
      </c>
      <c r="E26" s="37">
        <f t="shared" si="7"/>
        <v>2761029.81</v>
      </c>
      <c r="F26" s="37">
        <f t="shared" si="7"/>
        <v>150900</v>
      </c>
      <c r="G26" s="37">
        <f t="shared" si="7"/>
        <v>4020367.26</v>
      </c>
      <c r="H26" s="37">
        <f t="shared" si="7"/>
        <v>0</v>
      </c>
      <c r="I26" s="38">
        <f t="shared" si="5"/>
        <v>26439413.620000005</v>
      </c>
      <c r="J26" s="35"/>
      <c r="K26" s="3"/>
    </row>
    <row r="27" spans="1:11" x14ac:dyDescent="0.3">
      <c r="A27" s="762" t="s">
        <v>26</v>
      </c>
      <c r="B27" s="778"/>
      <c r="C27" s="778"/>
      <c r="D27" s="778"/>
      <c r="E27" s="778"/>
      <c r="F27" s="778"/>
      <c r="G27" s="778"/>
      <c r="H27" s="778"/>
      <c r="I27" s="764"/>
      <c r="J27" s="35"/>
      <c r="K27" s="3"/>
    </row>
    <row r="28" spans="1:11" x14ac:dyDescent="0.3">
      <c r="A28" s="42" t="s">
        <v>24</v>
      </c>
      <c r="B28" s="43">
        <v>73051.44</v>
      </c>
      <c r="C28" s="43">
        <v>73051.44</v>
      </c>
      <c r="D28" s="43"/>
      <c r="E28" s="43"/>
      <c r="F28" s="43"/>
      <c r="G28" s="43"/>
      <c r="H28" s="43">
        <v>15216.51</v>
      </c>
      <c r="I28" s="44">
        <f>B28+H28</f>
        <v>88267.95</v>
      </c>
      <c r="J28" s="35"/>
      <c r="K28" s="3"/>
    </row>
    <row r="29" spans="1:11" x14ac:dyDescent="0.3">
      <c r="A29" s="45" t="s">
        <v>27</v>
      </c>
      <c r="B29" s="46">
        <v>0</v>
      </c>
      <c r="C29" s="46">
        <f>B29</f>
        <v>0</v>
      </c>
      <c r="D29" s="46"/>
      <c r="E29" s="46"/>
      <c r="F29" s="46"/>
      <c r="G29" s="46"/>
      <c r="H29" s="47"/>
      <c r="I29" s="48">
        <f>SUM(B29:H29)</f>
        <v>0</v>
      </c>
      <c r="J29" s="35"/>
      <c r="K29" s="3"/>
    </row>
    <row r="30" spans="1:11" x14ac:dyDescent="0.3">
      <c r="A30" s="45" t="s">
        <v>28</v>
      </c>
      <c r="B30" s="49">
        <v>73051.44</v>
      </c>
      <c r="C30" s="49">
        <v>73051.44</v>
      </c>
      <c r="D30" s="49"/>
      <c r="E30" s="49"/>
      <c r="F30" s="49"/>
      <c r="G30" s="49"/>
      <c r="H30" s="50">
        <v>0</v>
      </c>
      <c r="I30" s="48">
        <f>B30</f>
        <v>73051.44</v>
      </c>
      <c r="J30" s="35"/>
      <c r="K30" s="3"/>
    </row>
    <row r="31" spans="1:11" x14ac:dyDescent="0.3">
      <c r="A31" s="51" t="s">
        <v>22</v>
      </c>
      <c r="B31" s="52">
        <f>B28+B29-B30</f>
        <v>0</v>
      </c>
      <c r="C31" s="52">
        <f t="shared" ref="C31:I31" si="8">C28+C29-C30</f>
        <v>0</v>
      </c>
      <c r="D31" s="52">
        <f t="shared" si="8"/>
        <v>0</v>
      </c>
      <c r="E31" s="52">
        <f t="shared" si="8"/>
        <v>0</v>
      </c>
      <c r="F31" s="52">
        <f t="shared" si="8"/>
        <v>0</v>
      </c>
      <c r="G31" s="52">
        <f t="shared" si="8"/>
        <v>0</v>
      </c>
      <c r="H31" s="52">
        <f t="shared" si="8"/>
        <v>15216.51</v>
      </c>
      <c r="I31" s="53">
        <f t="shared" si="8"/>
        <v>15216.509999999995</v>
      </c>
      <c r="J31" s="35"/>
      <c r="K31" s="3"/>
    </row>
    <row r="32" spans="1:11" x14ac:dyDescent="0.3">
      <c r="A32" s="762" t="s">
        <v>29</v>
      </c>
      <c r="B32" s="763"/>
      <c r="C32" s="763"/>
      <c r="D32" s="763"/>
      <c r="E32" s="763"/>
      <c r="F32" s="763"/>
      <c r="G32" s="763"/>
      <c r="H32" s="763"/>
      <c r="I32" s="764"/>
      <c r="J32" s="35"/>
      <c r="K32" s="3"/>
    </row>
    <row r="33" spans="1:11" x14ac:dyDescent="0.3">
      <c r="A33" s="54" t="s">
        <v>24</v>
      </c>
      <c r="B33" s="55">
        <f t="shared" ref="B33:I33" si="9">B8-B18-B28</f>
        <v>132836387.49000001</v>
      </c>
      <c r="C33" s="55">
        <f t="shared" si="9"/>
        <v>1167163.95</v>
      </c>
      <c r="D33" s="55">
        <f t="shared" si="9"/>
        <v>18660604.539999999</v>
      </c>
      <c r="E33" s="55">
        <f t="shared" si="9"/>
        <v>684211.08999999985</v>
      </c>
      <c r="F33" s="55">
        <f t="shared" si="9"/>
        <v>0</v>
      </c>
      <c r="G33" s="55">
        <f t="shared" si="9"/>
        <v>44017.830000000075</v>
      </c>
      <c r="H33" s="55">
        <f>H8-H18-H28</f>
        <v>28318918.569999997</v>
      </c>
      <c r="I33" s="56">
        <f t="shared" si="9"/>
        <v>180544139.52000001</v>
      </c>
      <c r="J33" s="35"/>
      <c r="K33" s="3"/>
    </row>
    <row r="34" spans="1:11" ht="15" thickBot="1" x14ac:dyDescent="0.35">
      <c r="A34" s="57" t="s">
        <v>22</v>
      </c>
      <c r="B34" s="58">
        <f>B16-B26-B31</f>
        <v>132788202.36000001</v>
      </c>
      <c r="C34" s="58">
        <f t="shared" ref="C34:I34" si="10">C16-C26-C31</f>
        <v>1245325.8399999999</v>
      </c>
      <c r="D34" s="58">
        <f t="shared" si="10"/>
        <v>14843446.989999995</v>
      </c>
      <c r="E34" s="58">
        <f t="shared" si="10"/>
        <v>814253.04</v>
      </c>
      <c r="F34" s="58">
        <f t="shared" si="10"/>
        <v>0</v>
      </c>
      <c r="G34" s="58">
        <f t="shared" si="10"/>
        <v>18491.009999999776</v>
      </c>
      <c r="H34" s="58">
        <f t="shared" si="10"/>
        <v>33902502.630000003</v>
      </c>
      <c r="I34" s="59">
        <f t="shared" si="10"/>
        <v>182366896.03000003</v>
      </c>
      <c r="J34" s="35"/>
      <c r="K34" s="3"/>
    </row>
    <row r="35" spans="1:11" x14ac:dyDescent="0.3">
      <c r="A35" s="60"/>
      <c r="B35" s="61"/>
      <c r="C35" s="61"/>
      <c r="D35" s="61"/>
      <c r="E35" s="61"/>
      <c r="F35" s="61"/>
      <c r="G35" s="61"/>
      <c r="H35" s="61"/>
      <c r="I35" s="61"/>
      <c r="J35" s="35"/>
      <c r="K35" s="3"/>
    </row>
    <row r="36" spans="1:11" ht="15" thickBot="1" x14ac:dyDescent="0.35">
      <c r="A36" s="18" t="s">
        <v>30</v>
      </c>
      <c r="B36" s="18"/>
      <c r="C36" s="35"/>
      <c r="D36" s="35"/>
      <c r="E36" s="35"/>
      <c r="F36" s="35"/>
      <c r="G36" s="35"/>
      <c r="H36" s="35"/>
      <c r="I36" s="35"/>
      <c r="J36" s="35"/>
      <c r="K36" s="3"/>
    </row>
    <row r="37" spans="1:11" x14ac:dyDescent="0.3">
      <c r="A37" s="765" t="s">
        <v>31</v>
      </c>
      <c r="B37" s="766"/>
      <c r="C37" s="767" t="s">
        <v>32</v>
      </c>
      <c r="D37" s="35"/>
      <c r="E37" s="35"/>
      <c r="F37" s="35"/>
      <c r="G37" s="35"/>
      <c r="H37" s="35"/>
      <c r="I37" s="35"/>
      <c r="J37" s="35"/>
      <c r="K37" s="3"/>
    </row>
    <row r="38" spans="1:11" x14ac:dyDescent="0.3">
      <c r="A38" s="770"/>
      <c r="B38" s="771"/>
      <c r="C38" s="768"/>
      <c r="D38" s="35"/>
      <c r="E38" s="35"/>
      <c r="F38" s="35"/>
      <c r="G38" s="35"/>
      <c r="H38" s="35"/>
      <c r="I38" s="35"/>
      <c r="J38" s="35"/>
      <c r="K38" s="3"/>
    </row>
    <row r="39" spans="1:11" x14ac:dyDescent="0.3">
      <c r="A39" s="772"/>
      <c r="B39" s="773"/>
      <c r="C39" s="769"/>
      <c r="D39" s="35"/>
      <c r="E39" s="62"/>
      <c r="F39" s="35"/>
      <c r="G39" s="35"/>
      <c r="H39" s="35"/>
      <c r="I39" s="35"/>
      <c r="J39" s="35"/>
      <c r="K39" s="3"/>
    </row>
    <row r="40" spans="1:11" x14ac:dyDescent="0.3">
      <c r="A40" s="749" t="s">
        <v>14</v>
      </c>
      <c r="B40" s="750"/>
      <c r="C40" s="751"/>
      <c r="D40" s="35"/>
      <c r="E40" s="62"/>
      <c r="F40" s="35"/>
      <c r="G40" s="35"/>
      <c r="H40" s="35"/>
      <c r="I40" s="35"/>
      <c r="J40" s="35"/>
      <c r="K40" s="3"/>
    </row>
    <row r="41" spans="1:11" x14ac:dyDescent="0.3">
      <c r="A41" s="743" t="s">
        <v>15</v>
      </c>
      <c r="B41" s="744"/>
      <c r="C41" s="63">
        <v>779250.6</v>
      </c>
      <c r="D41" s="35"/>
      <c r="E41" s="62"/>
      <c r="F41" s="35"/>
      <c r="G41" s="35"/>
      <c r="H41" s="35"/>
      <c r="I41" s="35"/>
      <c r="J41" s="35"/>
      <c r="K41" s="3"/>
    </row>
    <row r="42" spans="1:11" x14ac:dyDescent="0.3">
      <c r="A42" s="754" t="s">
        <v>16</v>
      </c>
      <c r="B42" s="755"/>
      <c r="C42" s="64">
        <f>SUM(C43:C44)</f>
        <v>10181.529999999999</v>
      </c>
      <c r="D42" s="35"/>
      <c r="E42" s="62"/>
      <c r="F42" s="35"/>
      <c r="G42" s="35"/>
      <c r="H42" s="35"/>
      <c r="I42" s="35"/>
      <c r="J42" s="35"/>
      <c r="K42" s="3"/>
    </row>
    <row r="43" spans="1:11" x14ac:dyDescent="0.3">
      <c r="A43" s="752" t="s">
        <v>17</v>
      </c>
      <c r="B43" s="753"/>
      <c r="C43" s="65">
        <f>2078.7+1718.61+939.51+2291.48+3153.23</f>
        <v>10181.529999999999</v>
      </c>
      <c r="D43" s="35"/>
      <c r="E43" s="35"/>
      <c r="F43" s="35"/>
      <c r="G43" s="35"/>
      <c r="H43" s="35"/>
      <c r="I43" s="35"/>
      <c r="J43" s="35"/>
      <c r="K43" s="3"/>
    </row>
    <row r="44" spans="1:11" x14ac:dyDescent="0.3">
      <c r="A44" s="752" t="s">
        <v>18</v>
      </c>
      <c r="B44" s="753"/>
      <c r="C44" s="65"/>
      <c r="D44" s="35"/>
      <c r="E44" s="62"/>
      <c r="F44" s="35"/>
      <c r="G44" s="35"/>
      <c r="H44" s="35"/>
      <c r="I44" s="35"/>
      <c r="J44" s="35"/>
      <c r="K44" s="3"/>
    </row>
    <row r="45" spans="1:11" x14ac:dyDescent="0.3">
      <c r="A45" s="754" t="s">
        <v>20</v>
      </c>
      <c r="B45" s="755"/>
      <c r="C45" s="64">
        <f>SUM(C46:C47)</f>
        <v>123050.45</v>
      </c>
      <c r="D45" s="35"/>
      <c r="E45" s="62"/>
      <c r="F45" s="35"/>
      <c r="G45" s="35"/>
      <c r="H45" s="35"/>
      <c r="I45" s="35"/>
      <c r="J45" s="35"/>
      <c r="K45" s="3"/>
    </row>
    <row r="46" spans="1:11" x14ac:dyDescent="0.3">
      <c r="A46" s="752" t="s">
        <v>21</v>
      </c>
      <c r="B46" s="753"/>
      <c r="C46" s="65">
        <v>123050.45</v>
      </c>
      <c r="D46" s="35"/>
      <c r="E46" s="62"/>
      <c r="F46" s="35"/>
      <c r="G46" s="35"/>
      <c r="H46" s="35"/>
      <c r="I46" s="35"/>
      <c r="J46" s="35"/>
      <c r="K46" s="3"/>
    </row>
    <row r="47" spans="1:11" x14ac:dyDescent="0.3">
      <c r="A47" s="752" t="s">
        <v>18</v>
      </c>
      <c r="B47" s="753"/>
      <c r="C47" s="65"/>
      <c r="D47" s="35"/>
      <c r="E47" s="62"/>
      <c r="F47" s="35"/>
      <c r="G47" s="35"/>
      <c r="H47" s="35"/>
      <c r="I47" s="35"/>
      <c r="J47" s="35"/>
      <c r="K47" s="3"/>
    </row>
    <row r="48" spans="1:11" x14ac:dyDescent="0.3">
      <c r="A48" s="754" t="s">
        <v>33</v>
      </c>
      <c r="B48" s="755"/>
      <c r="C48" s="64">
        <f>C41+C42-C45</f>
        <v>666381.68000000005</v>
      </c>
      <c r="D48" s="35"/>
      <c r="E48" s="62"/>
      <c r="F48" s="35"/>
      <c r="G48" s="62"/>
      <c r="H48" s="62"/>
      <c r="I48" s="62"/>
      <c r="J48" s="35"/>
      <c r="K48" s="3"/>
    </row>
    <row r="49" spans="1:11" x14ac:dyDescent="0.3">
      <c r="A49" s="749" t="s">
        <v>23</v>
      </c>
      <c r="B49" s="750"/>
      <c r="C49" s="751"/>
      <c r="D49" s="35"/>
      <c r="E49" s="62"/>
      <c r="F49" s="35"/>
      <c r="G49" s="62"/>
      <c r="H49" s="62"/>
      <c r="I49" s="62"/>
      <c r="J49" s="35"/>
      <c r="K49" s="3"/>
    </row>
    <row r="50" spans="1:11" x14ac:dyDescent="0.3">
      <c r="A50" s="743" t="s">
        <v>24</v>
      </c>
      <c r="B50" s="744"/>
      <c r="C50" s="63">
        <f>494174.08+285076.52</f>
        <v>779250.60000000009</v>
      </c>
      <c r="D50" s="35"/>
      <c r="E50" s="62"/>
      <c r="F50" s="35"/>
      <c r="G50" s="62"/>
      <c r="H50" s="62"/>
      <c r="I50" s="62"/>
      <c r="J50" s="35"/>
      <c r="K50" s="3"/>
    </row>
    <row r="51" spans="1:11" x14ac:dyDescent="0.3">
      <c r="A51" s="754" t="s">
        <v>16</v>
      </c>
      <c r="B51" s="755"/>
      <c r="C51" s="64">
        <f>SUM(C52:C53)</f>
        <v>10181.530000000001</v>
      </c>
      <c r="D51" s="35"/>
      <c r="E51" s="62"/>
      <c r="F51" s="35"/>
      <c r="G51" s="62"/>
      <c r="H51" s="62"/>
      <c r="I51" s="62"/>
      <c r="J51" s="35"/>
      <c r="K51" s="3"/>
    </row>
    <row r="52" spans="1:11" x14ac:dyDescent="0.3">
      <c r="A52" s="752" t="s">
        <v>25</v>
      </c>
      <c r="B52" s="753"/>
      <c r="C52" s="65">
        <v>10181.530000000001</v>
      </c>
      <c r="D52" s="35"/>
      <c r="E52" s="62"/>
      <c r="F52" s="35"/>
      <c r="G52" s="62"/>
      <c r="H52" s="62"/>
      <c r="I52" s="62"/>
      <c r="J52" s="35"/>
      <c r="K52" s="3"/>
    </row>
    <row r="53" spans="1:11" x14ac:dyDescent="0.3">
      <c r="A53" s="752" t="s">
        <v>18</v>
      </c>
      <c r="B53" s="753"/>
      <c r="C53" s="66"/>
      <c r="D53" s="35"/>
      <c r="E53" s="62"/>
      <c r="F53" s="35"/>
      <c r="G53" s="62"/>
      <c r="H53" s="62"/>
      <c r="I53" s="62"/>
      <c r="J53" s="35"/>
      <c r="K53" s="3"/>
    </row>
    <row r="54" spans="1:11" x14ac:dyDescent="0.3">
      <c r="A54" s="754" t="s">
        <v>20</v>
      </c>
      <c r="B54" s="755"/>
      <c r="C54" s="64">
        <f>SUM(C55:C56)</f>
        <v>123050.45</v>
      </c>
      <c r="D54" s="35"/>
      <c r="E54" s="62"/>
      <c r="F54" s="35"/>
      <c r="G54" s="62"/>
      <c r="H54" s="62"/>
      <c r="I54" s="62"/>
      <c r="J54" s="35"/>
      <c r="K54" s="3"/>
    </row>
    <row r="55" spans="1:11" x14ac:dyDescent="0.3">
      <c r="A55" s="752" t="s">
        <v>21</v>
      </c>
      <c r="B55" s="753"/>
      <c r="C55" s="65">
        <f>46674.78+76375.67</f>
        <v>123050.45</v>
      </c>
      <c r="D55" s="35"/>
      <c r="E55" s="35"/>
      <c r="F55" s="35"/>
      <c r="G55" s="62"/>
      <c r="H55" s="62"/>
      <c r="I55" s="62"/>
      <c r="J55" s="35"/>
      <c r="K55" s="3"/>
    </row>
    <row r="56" spans="1:11" x14ac:dyDescent="0.3">
      <c r="A56" s="756" t="s">
        <v>18</v>
      </c>
      <c r="B56" s="757"/>
      <c r="C56" s="67"/>
      <c r="D56" s="35"/>
      <c r="E56" s="35"/>
      <c r="F56" s="35"/>
      <c r="G56" s="62"/>
      <c r="H56" s="62"/>
      <c r="I56" s="62"/>
      <c r="J56" s="35"/>
      <c r="K56" s="3"/>
    </row>
    <row r="57" spans="1:11" x14ac:dyDescent="0.3">
      <c r="A57" s="758" t="s">
        <v>22</v>
      </c>
      <c r="B57" s="759"/>
      <c r="C57" s="68">
        <f>C50+C51-C54</f>
        <v>666381.68000000017</v>
      </c>
      <c r="D57" s="35"/>
      <c r="E57" s="35"/>
      <c r="F57" s="35"/>
      <c r="G57" s="62"/>
      <c r="H57" s="62"/>
      <c r="I57" s="62"/>
      <c r="J57" s="35"/>
      <c r="K57" s="3"/>
    </row>
    <row r="58" spans="1:11" x14ac:dyDescent="0.3">
      <c r="A58" s="760" t="s">
        <v>26</v>
      </c>
      <c r="B58" s="761"/>
      <c r="C58" s="751"/>
      <c r="D58" s="35"/>
      <c r="E58" s="35"/>
      <c r="F58" s="35"/>
      <c r="G58" s="62"/>
      <c r="H58" s="62"/>
      <c r="I58" s="62"/>
      <c r="J58" s="35"/>
      <c r="K58" s="3"/>
    </row>
    <row r="59" spans="1:11" x14ac:dyDescent="0.3">
      <c r="A59" s="743" t="s">
        <v>24</v>
      </c>
      <c r="B59" s="744"/>
      <c r="C59" s="63"/>
      <c r="D59" s="35"/>
      <c r="E59" s="35"/>
      <c r="F59" s="35"/>
      <c r="G59" s="62"/>
      <c r="H59" s="62"/>
      <c r="I59" s="62"/>
      <c r="J59" s="35"/>
      <c r="K59" s="3"/>
    </row>
    <row r="60" spans="1:11" x14ac:dyDescent="0.3">
      <c r="A60" s="745" t="s">
        <v>27</v>
      </c>
      <c r="B60" s="746"/>
      <c r="C60" s="69"/>
      <c r="D60" s="35"/>
      <c r="E60" s="35"/>
      <c r="F60" s="35"/>
      <c r="G60" s="62"/>
      <c r="H60" s="62"/>
      <c r="I60" s="62"/>
      <c r="J60" s="35"/>
      <c r="K60" s="3"/>
    </row>
    <row r="61" spans="1:11" x14ac:dyDescent="0.3">
      <c r="A61" s="745" t="s">
        <v>28</v>
      </c>
      <c r="B61" s="746"/>
      <c r="C61" s="69"/>
      <c r="D61" s="35"/>
      <c r="E61" s="35"/>
      <c r="F61" s="35"/>
      <c r="G61" s="62"/>
      <c r="H61" s="62"/>
      <c r="I61" s="62"/>
      <c r="J61" s="35"/>
      <c r="K61" s="3"/>
    </row>
    <row r="62" spans="1:11" x14ac:dyDescent="0.3">
      <c r="A62" s="747" t="s">
        <v>33</v>
      </c>
      <c r="B62" s="748"/>
      <c r="C62" s="70">
        <f>C59+C60-C61</f>
        <v>0</v>
      </c>
      <c r="D62" s="35"/>
      <c r="E62" s="35"/>
      <c r="F62" s="35"/>
      <c r="G62" s="62"/>
      <c r="H62" s="62"/>
      <c r="I62" s="62"/>
      <c r="J62" s="35"/>
      <c r="K62" s="3"/>
    </row>
    <row r="63" spans="1:11" x14ac:dyDescent="0.3">
      <c r="A63" s="749" t="s">
        <v>29</v>
      </c>
      <c r="B63" s="750"/>
      <c r="C63" s="751"/>
      <c r="D63" s="35"/>
      <c r="E63" s="35"/>
      <c r="F63" s="35"/>
      <c r="G63" s="62"/>
      <c r="H63" s="62"/>
      <c r="I63" s="62"/>
      <c r="J63" s="35"/>
      <c r="K63" s="3"/>
    </row>
    <row r="64" spans="1:11" x14ac:dyDescent="0.3">
      <c r="A64" s="743" t="s">
        <v>24</v>
      </c>
      <c r="B64" s="744"/>
      <c r="C64" s="63">
        <f>C41-C50-C59</f>
        <v>-1.1641532182693481E-10</v>
      </c>
      <c r="D64" s="35"/>
      <c r="E64" s="35"/>
      <c r="F64" s="35"/>
      <c r="G64" s="62"/>
      <c r="H64" s="62"/>
      <c r="I64" s="62"/>
      <c r="J64" s="35"/>
      <c r="K64" s="3"/>
    </row>
    <row r="65" spans="1:11" ht="15" thickBot="1" x14ac:dyDescent="0.35">
      <c r="A65" s="739" t="s">
        <v>22</v>
      </c>
      <c r="B65" s="740"/>
      <c r="C65" s="71">
        <f>C48-C57-C62</f>
        <v>-1.1641532182693481E-10</v>
      </c>
      <c r="D65" s="35"/>
      <c r="E65" s="35"/>
      <c r="F65" s="35"/>
      <c r="G65" s="62"/>
      <c r="H65" s="62"/>
      <c r="I65" s="62"/>
      <c r="J65" s="35"/>
      <c r="K65" s="3"/>
    </row>
    <row r="66" spans="1:11" x14ac:dyDescent="0.3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"/>
    </row>
    <row r="67" spans="1:11" ht="15" thickBot="1" x14ac:dyDescent="0.35">
      <c r="A67" s="741" t="s">
        <v>34</v>
      </c>
      <c r="B67" s="742"/>
      <c r="C67" s="742"/>
      <c r="D67" s="742"/>
      <c r="E67" s="742"/>
      <c r="F67" s="35"/>
      <c r="G67" s="35"/>
      <c r="H67" s="35"/>
      <c r="I67" s="35"/>
      <c r="J67" s="35"/>
      <c r="K67" s="3"/>
    </row>
    <row r="68" spans="1:11" ht="159" thickBot="1" x14ac:dyDescent="0.35">
      <c r="A68" s="72" t="s">
        <v>35</v>
      </c>
      <c r="B68" s="73" t="s">
        <v>36</v>
      </c>
      <c r="C68" s="73" t="s">
        <v>37</v>
      </c>
      <c r="D68" s="73" t="s">
        <v>38</v>
      </c>
      <c r="E68" s="74" t="s">
        <v>39</v>
      </c>
      <c r="F68" s="35"/>
      <c r="G68" s="35"/>
      <c r="H68" s="35"/>
      <c r="I68" s="35"/>
      <c r="J68" s="35"/>
      <c r="K68" s="3"/>
    </row>
    <row r="69" spans="1:11" ht="15" thickBot="1" x14ac:dyDescent="0.35">
      <c r="A69" s="75" t="s">
        <v>14</v>
      </c>
      <c r="B69" s="76"/>
      <c r="C69" s="76"/>
      <c r="D69" s="76"/>
      <c r="E69" s="77"/>
      <c r="F69" s="35"/>
      <c r="G69" s="35"/>
      <c r="H69" s="35"/>
      <c r="I69" s="35"/>
      <c r="J69" s="35"/>
      <c r="K69" s="3"/>
    </row>
    <row r="70" spans="1:11" ht="28.8" x14ac:dyDescent="0.3">
      <c r="A70" s="78" t="s">
        <v>40</v>
      </c>
      <c r="B70" s="79"/>
      <c r="C70" s="79"/>
      <c r="D70" s="79"/>
      <c r="E70" s="80">
        <f>B70+C70+D70</f>
        <v>0</v>
      </c>
      <c r="F70" s="35"/>
      <c r="G70" s="35"/>
      <c r="H70" s="35"/>
      <c r="I70" s="35"/>
      <c r="J70" s="35"/>
      <c r="K70" s="3"/>
    </row>
    <row r="71" spans="1:11" x14ac:dyDescent="0.3">
      <c r="A71" s="81" t="s">
        <v>27</v>
      </c>
      <c r="B71" s="82">
        <f>SUM(B72:B73)</f>
        <v>0</v>
      </c>
      <c r="C71" s="82">
        <f>SUM(C72:C73)</f>
        <v>0</v>
      </c>
      <c r="D71" s="82">
        <f>SUM(D72:D73)</f>
        <v>0</v>
      </c>
      <c r="E71" s="83">
        <f>SUM(E72:E73)</f>
        <v>0</v>
      </c>
      <c r="F71" s="35"/>
      <c r="G71" s="35"/>
      <c r="H71" s="35"/>
      <c r="I71" s="35"/>
      <c r="J71" s="35"/>
      <c r="K71" s="3"/>
    </row>
    <row r="72" spans="1:11" x14ac:dyDescent="0.3">
      <c r="A72" s="84" t="s">
        <v>41</v>
      </c>
      <c r="B72" s="85"/>
      <c r="C72" s="85"/>
      <c r="D72" s="85"/>
      <c r="E72" s="86">
        <f>B72+C72+D72</f>
        <v>0</v>
      </c>
      <c r="F72" s="35"/>
      <c r="G72" s="35"/>
      <c r="H72" s="35"/>
      <c r="I72" s="35"/>
      <c r="J72" s="35"/>
      <c r="K72" s="3"/>
    </row>
    <row r="73" spans="1:11" x14ac:dyDescent="0.3">
      <c r="A73" s="84" t="s">
        <v>42</v>
      </c>
      <c r="B73" s="85"/>
      <c r="C73" s="85"/>
      <c r="D73" s="85"/>
      <c r="E73" s="86">
        <f>B73+C73+D73</f>
        <v>0</v>
      </c>
      <c r="F73" s="35"/>
      <c r="G73" s="35"/>
      <c r="H73" s="35"/>
      <c r="I73" s="35"/>
      <c r="J73" s="35"/>
      <c r="K73" s="3"/>
    </row>
    <row r="74" spans="1:11" x14ac:dyDescent="0.3">
      <c r="A74" s="81" t="s">
        <v>28</v>
      </c>
      <c r="B74" s="82">
        <f>SUM(B75:B77)</f>
        <v>0</v>
      </c>
      <c r="C74" s="82">
        <f>SUM(C75:C77)</f>
        <v>0</v>
      </c>
      <c r="D74" s="82">
        <f>SUM(D75:D77)</f>
        <v>0</v>
      </c>
      <c r="E74" s="83">
        <f>SUM(E75:E77)</f>
        <v>0</v>
      </c>
      <c r="F74" s="35"/>
      <c r="G74" s="35"/>
      <c r="H74" s="35"/>
      <c r="I74" s="35"/>
      <c r="J74" s="35"/>
      <c r="K74" s="3"/>
    </row>
    <row r="75" spans="1:11" x14ac:dyDescent="0.3">
      <c r="A75" s="84" t="s">
        <v>43</v>
      </c>
      <c r="B75" s="85"/>
      <c r="C75" s="85"/>
      <c r="D75" s="85"/>
      <c r="E75" s="86">
        <f>B75+C75+D75</f>
        <v>0</v>
      </c>
      <c r="F75" s="35"/>
      <c r="G75" s="35"/>
      <c r="H75" s="35"/>
      <c r="I75" s="35"/>
      <c r="J75" s="35"/>
      <c r="K75" s="3"/>
    </row>
    <row r="76" spans="1:11" x14ac:dyDescent="0.3">
      <c r="A76" s="84" t="s">
        <v>44</v>
      </c>
      <c r="B76" s="85"/>
      <c r="C76" s="85"/>
      <c r="D76" s="85"/>
      <c r="E76" s="86">
        <f>B76+C76+D76</f>
        <v>0</v>
      </c>
      <c r="F76" s="35"/>
      <c r="G76" s="35"/>
      <c r="H76" s="35"/>
      <c r="I76" s="35"/>
      <c r="J76" s="35"/>
      <c r="K76" s="3"/>
    </row>
    <row r="77" spans="1:11" x14ac:dyDescent="0.3">
      <c r="A77" s="87" t="s">
        <v>45</v>
      </c>
      <c r="B77" s="85"/>
      <c r="C77" s="85"/>
      <c r="D77" s="85"/>
      <c r="E77" s="86">
        <f>B77+C77+D77</f>
        <v>0</v>
      </c>
      <c r="F77" s="35"/>
      <c r="G77" s="35"/>
      <c r="H77" s="35"/>
      <c r="I77" s="35"/>
      <c r="J77" s="35"/>
      <c r="K77" s="3"/>
    </row>
    <row r="78" spans="1:11" ht="29.4" thickBot="1" x14ac:dyDescent="0.35">
      <c r="A78" s="88" t="s">
        <v>46</v>
      </c>
      <c r="B78" s="89">
        <f>B70+B71-B74</f>
        <v>0</v>
      </c>
      <c r="C78" s="89">
        <f>C70+C71-C74</f>
        <v>0</v>
      </c>
      <c r="D78" s="89">
        <f>D70+D71-D74</f>
        <v>0</v>
      </c>
      <c r="E78" s="90">
        <f>E70+E71-E74</f>
        <v>0</v>
      </c>
      <c r="F78" s="35"/>
      <c r="G78" s="35"/>
      <c r="H78" s="35"/>
      <c r="I78" s="35"/>
      <c r="J78" s="35"/>
      <c r="K78" s="3"/>
    </row>
    <row r="79" spans="1:11" ht="15" thickBot="1" x14ac:dyDescent="0.35">
      <c r="A79" s="91" t="s">
        <v>47</v>
      </c>
      <c r="B79" s="92"/>
      <c r="C79" s="92"/>
      <c r="D79" s="92"/>
      <c r="E79" s="93"/>
      <c r="F79" s="35"/>
      <c r="G79" s="35"/>
      <c r="H79" s="35"/>
      <c r="I79" s="35"/>
      <c r="J79" s="35"/>
      <c r="K79" s="3"/>
    </row>
    <row r="80" spans="1:11" x14ac:dyDescent="0.3">
      <c r="A80" s="78" t="s">
        <v>48</v>
      </c>
      <c r="B80" s="79"/>
      <c r="C80" s="79"/>
      <c r="D80" s="79"/>
      <c r="E80" s="80">
        <f>B80+C80+D80</f>
        <v>0</v>
      </c>
      <c r="F80" s="35"/>
      <c r="G80" s="35"/>
      <c r="H80" s="35"/>
      <c r="I80" s="35"/>
      <c r="J80" s="35"/>
      <c r="K80" s="3"/>
    </row>
    <row r="81" spans="1:11" x14ac:dyDescent="0.3">
      <c r="A81" s="81" t="s">
        <v>27</v>
      </c>
      <c r="B81" s="82">
        <f>SUM(B82:B82)</f>
        <v>0</v>
      </c>
      <c r="C81" s="82">
        <f>SUM(C82:C82)</f>
        <v>0</v>
      </c>
      <c r="D81" s="82">
        <f>SUM(D82:D82)</f>
        <v>0</v>
      </c>
      <c r="E81" s="83">
        <f>SUM(E82:E82)</f>
        <v>0</v>
      </c>
      <c r="F81" s="35"/>
      <c r="G81" s="35"/>
      <c r="H81" s="35"/>
      <c r="I81" s="35"/>
      <c r="J81" s="35"/>
      <c r="K81" s="3"/>
    </row>
    <row r="82" spans="1:11" x14ac:dyDescent="0.3">
      <c r="A82" s="84" t="s">
        <v>49</v>
      </c>
      <c r="B82" s="85"/>
      <c r="C82" s="85"/>
      <c r="D82" s="85"/>
      <c r="E82" s="86">
        <f>B82+C82+D82</f>
        <v>0</v>
      </c>
      <c r="F82" s="35"/>
      <c r="G82" s="35"/>
      <c r="H82" s="35"/>
      <c r="I82" s="35"/>
      <c r="J82" s="35"/>
      <c r="K82" s="3"/>
    </row>
    <row r="83" spans="1:11" x14ac:dyDescent="0.3">
      <c r="A83" s="81" t="s">
        <v>28</v>
      </c>
      <c r="B83" s="82">
        <f>SUM(B84:B86)</f>
        <v>0</v>
      </c>
      <c r="C83" s="82">
        <f>SUM(C84:C86)</f>
        <v>0</v>
      </c>
      <c r="D83" s="82">
        <f>SUM(D84:D86)</f>
        <v>0</v>
      </c>
      <c r="E83" s="83">
        <f>SUM(E84:E86)</f>
        <v>0</v>
      </c>
      <c r="F83" s="35"/>
      <c r="G83" s="35"/>
      <c r="H83" s="35"/>
      <c r="I83" s="35"/>
      <c r="J83" s="35"/>
      <c r="K83" s="3"/>
    </row>
    <row r="84" spans="1:11" x14ac:dyDescent="0.3">
      <c r="A84" s="84" t="s">
        <v>50</v>
      </c>
      <c r="B84" s="85"/>
      <c r="C84" s="85"/>
      <c r="D84" s="85"/>
      <c r="E84" s="86">
        <f>B84+C84+D84</f>
        <v>0</v>
      </c>
      <c r="F84" s="35"/>
      <c r="G84" s="35"/>
      <c r="H84" s="35"/>
      <c r="I84" s="35"/>
      <c r="J84" s="35"/>
      <c r="K84" s="3"/>
    </row>
    <row r="85" spans="1:11" x14ac:dyDescent="0.3">
      <c r="A85" s="84" t="s">
        <v>51</v>
      </c>
      <c r="B85" s="85"/>
      <c r="C85" s="85"/>
      <c r="D85" s="85"/>
      <c r="E85" s="86">
        <f>B85+C85+D85</f>
        <v>0</v>
      </c>
      <c r="F85" s="35"/>
      <c r="G85" s="35"/>
      <c r="H85" s="35"/>
      <c r="I85" s="35"/>
      <c r="J85" s="35"/>
      <c r="K85" s="3"/>
    </row>
    <row r="86" spans="1:11" x14ac:dyDescent="0.3">
      <c r="A86" s="94" t="s">
        <v>52</v>
      </c>
      <c r="B86" s="85"/>
      <c r="C86" s="85"/>
      <c r="D86" s="85"/>
      <c r="E86" s="86">
        <f>B86+C86+D86</f>
        <v>0</v>
      </c>
      <c r="F86" s="35"/>
      <c r="G86" s="35"/>
      <c r="H86" s="35"/>
      <c r="I86" s="35"/>
      <c r="J86" s="35"/>
      <c r="K86" s="3"/>
    </row>
    <row r="87" spans="1:11" ht="15" thickBot="1" x14ac:dyDescent="0.35">
      <c r="A87" s="88" t="s">
        <v>53</v>
      </c>
      <c r="B87" s="89">
        <f>B80+B81-B83</f>
        <v>0</v>
      </c>
      <c r="C87" s="89">
        <f>C80+C81-C83</f>
        <v>0</v>
      </c>
      <c r="D87" s="89">
        <f>D80+D81-D83</f>
        <v>0</v>
      </c>
      <c r="E87" s="90">
        <f>E80+E81-E83</f>
        <v>0</v>
      </c>
      <c r="F87" s="35"/>
      <c r="G87" s="35"/>
      <c r="H87" s="35"/>
      <c r="I87" s="35"/>
      <c r="J87" s="35"/>
      <c r="K87" s="3"/>
    </row>
    <row r="88" spans="1:11" x14ac:dyDescent="0.3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"/>
    </row>
    <row r="89" spans="1:11" x14ac:dyDescent="0.3">
      <c r="A89" s="488" t="s">
        <v>54</v>
      </c>
      <c r="B89" s="738"/>
      <c r="C89" s="738"/>
      <c r="D89" s="35"/>
      <c r="E89" s="35"/>
      <c r="F89" s="35"/>
      <c r="G89" s="35"/>
      <c r="H89" s="35"/>
      <c r="I89" s="35"/>
      <c r="J89" s="35"/>
      <c r="K89" s="3"/>
    </row>
    <row r="90" spans="1:11" x14ac:dyDescent="0.3">
      <c r="A90" s="95" t="s">
        <v>55</v>
      </c>
      <c r="B90" s="95" t="s">
        <v>0</v>
      </c>
      <c r="C90" s="95" t="s">
        <v>1</v>
      </c>
      <c r="D90" s="35"/>
      <c r="E90" s="35"/>
      <c r="F90" s="35"/>
      <c r="G90" s="35"/>
      <c r="H90" s="35"/>
      <c r="I90" s="35"/>
      <c r="J90" s="35"/>
      <c r="K90" s="3"/>
    </row>
    <row r="91" spans="1:11" x14ac:dyDescent="0.3">
      <c r="A91" s="96" t="s">
        <v>56</v>
      </c>
      <c r="B91" s="97">
        <v>0</v>
      </c>
      <c r="C91" s="97">
        <v>0</v>
      </c>
      <c r="D91" s="35"/>
      <c r="E91" s="35"/>
      <c r="F91" s="35"/>
      <c r="G91" s="35"/>
      <c r="H91" s="35"/>
      <c r="I91" s="35"/>
      <c r="J91" s="35"/>
      <c r="K91" s="3"/>
    </row>
    <row r="92" spans="1:11" x14ac:dyDescent="0.3">
      <c r="A92" s="98" t="s">
        <v>57</v>
      </c>
      <c r="B92" s="98"/>
      <c r="C92" s="98"/>
      <c r="D92" s="35"/>
      <c r="E92" s="35"/>
      <c r="F92" s="35"/>
      <c r="G92" s="35"/>
      <c r="H92" s="35"/>
      <c r="I92" s="35"/>
      <c r="J92" s="35"/>
      <c r="K92" s="3"/>
    </row>
    <row r="93" spans="1:11" x14ac:dyDescent="0.3">
      <c r="A93" s="99" t="s">
        <v>58</v>
      </c>
      <c r="B93" s="100">
        <v>0</v>
      </c>
      <c r="C93" s="101">
        <v>0</v>
      </c>
      <c r="D93" s="35"/>
      <c r="E93" s="35"/>
      <c r="F93" s="35"/>
      <c r="G93" s="35"/>
      <c r="H93" s="35"/>
      <c r="I93" s="35"/>
      <c r="J93" s="35"/>
      <c r="K93" s="3"/>
    </row>
    <row r="94" spans="1:11" x14ac:dyDescent="0.3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"/>
    </row>
    <row r="95" spans="1:11" x14ac:dyDescent="0.3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"/>
    </row>
    <row r="96" spans="1:11" ht="15" thickBot="1" x14ac:dyDescent="0.35">
      <c r="A96" s="488" t="s">
        <v>59</v>
      </c>
      <c r="B96" s="738"/>
      <c r="C96" s="738"/>
      <c r="D96" s="489"/>
      <c r="E96" s="489"/>
      <c r="F96" s="489"/>
      <c r="G96" s="489"/>
      <c r="H96" s="35"/>
      <c r="I96" s="35"/>
      <c r="J96" s="35"/>
      <c r="K96" s="3"/>
    </row>
    <row r="97" spans="1:11" x14ac:dyDescent="0.3">
      <c r="A97" s="733"/>
      <c r="B97" s="735" t="s">
        <v>60</v>
      </c>
      <c r="C97" s="736"/>
      <c r="D97" s="736"/>
      <c r="E97" s="736"/>
      <c r="F97" s="737"/>
      <c r="G97" s="735" t="s">
        <v>61</v>
      </c>
      <c r="H97" s="736"/>
      <c r="I97" s="737"/>
      <c r="J97" s="35"/>
      <c r="K97" s="3"/>
    </row>
    <row r="98" spans="1:11" ht="57.6" x14ac:dyDescent="0.3">
      <c r="A98" s="734"/>
      <c r="B98" s="102" t="s">
        <v>62</v>
      </c>
      <c r="C98" s="103" t="s">
        <v>63</v>
      </c>
      <c r="D98" s="103" t="s">
        <v>64</v>
      </c>
      <c r="E98" s="103" t="s">
        <v>65</v>
      </c>
      <c r="F98" s="104" t="s">
        <v>66</v>
      </c>
      <c r="G98" s="105" t="s">
        <v>67</v>
      </c>
      <c r="H98" s="106" t="s">
        <v>68</v>
      </c>
      <c r="I98" s="107" t="s">
        <v>69</v>
      </c>
      <c r="J98" s="35"/>
      <c r="K98" s="3"/>
    </row>
    <row r="99" spans="1:11" x14ac:dyDescent="0.3">
      <c r="A99" s="108" t="s">
        <v>0</v>
      </c>
      <c r="B99" s="109"/>
      <c r="C99" s="110">
        <f>15216.51+73051.44</f>
        <v>88267.95</v>
      </c>
      <c r="D99" s="111"/>
      <c r="E99" s="112"/>
      <c r="F99" s="113"/>
      <c r="G99" s="114"/>
      <c r="H99" s="111"/>
      <c r="I99" s="115"/>
      <c r="J99" s="35"/>
      <c r="K99" s="3"/>
    </row>
    <row r="100" spans="1:11" ht="28.8" x14ac:dyDescent="0.3">
      <c r="A100" s="116" t="s">
        <v>70</v>
      </c>
      <c r="B100" s="117"/>
      <c r="C100" s="118"/>
      <c r="D100" s="119"/>
      <c r="E100" s="112"/>
      <c r="F100" s="113"/>
      <c r="G100" s="114"/>
      <c r="H100" s="119"/>
      <c r="I100" s="120"/>
      <c r="J100" s="35"/>
      <c r="K100" s="3"/>
    </row>
    <row r="101" spans="1:11" ht="43.8" thickBot="1" x14ac:dyDescent="0.35">
      <c r="A101" s="121" t="s">
        <v>71</v>
      </c>
      <c r="B101" s="122"/>
      <c r="C101" s="123">
        <v>73051.44</v>
      </c>
      <c r="D101" s="124"/>
      <c r="E101" s="112"/>
      <c r="F101" s="113"/>
      <c r="G101" s="114"/>
      <c r="H101" s="124"/>
      <c r="I101" s="125"/>
      <c r="J101" s="35"/>
      <c r="K101" s="3"/>
    </row>
    <row r="102" spans="1:11" ht="15" thickBot="1" x14ac:dyDescent="0.35">
      <c r="A102" s="126" t="s">
        <v>1</v>
      </c>
      <c r="B102" s="127">
        <f t="shared" ref="B102:I102" si="11">B99+B100-B101</f>
        <v>0</v>
      </c>
      <c r="C102" s="128">
        <f t="shared" si="11"/>
        <v>15216.509999999995</v>
      </c>
      <c r="D102" s="129">
        <f t="shared" si="11"/>
        <v>0</v>
      </c>
      <c r="E102" s="130">
        <f t="shared" si="11"/>
        <v>0</v>
      </c>
      <c r="F102" s="131">
        <f t="shared" si="11"/>
        <v>0</v>
      </c>
      <c r="G102" s="132">
        <f t="shared" si="11"/>
        <v>0</v>
      </c>
      <c r="H102" s="133">
        <f t="shared" si="11"/>
        <v>0</v>
      </c>
      <c r="I102" s="134">
        <f t="shared" si="11"/>
        <v>0</v>
      </c>
      <c r="J102" s="35"/>
      <c r="K102" s="3"/>
    </row>
    <row r="103" spans="1:11" x14ac:dyDescent="0.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"/>
    </row>
    <row r="104" spans="1:11" ht="15" thickBot="1" x14ac:dyDescent="0.35">
      <c r="A104" s="488" t="s">
        <v>72</v>
      </c>
      <c r="B104" s="738"/>
      <c r="C104" s="738"/>
      <c r="D104" s="35"/>
      <c r="E104" s="35"/>
      <c r="F104" s="35"/>
      <c r="G104" s="35"/>
      <c r="H104" s="35"/>
      <c r="I104" s="35"/>
      <c r="J104" s="35"/>
      <c r="K104" s="3"/>
    </row>
    <row r="105" spans="1:11" x14ac:dyDescent="0.3">
      <c r="A105" s="135" t="s">
        <v>55</v>
      </c>
      <c r="B105" s="136" t="s">
        <v>0</v>
      </c>
      <c r="C105" s="137" t="s">
        <v>1</v>
      </c>
      <c r="D105" s="35"/>
      <c r="E105" s="35"/>
      <c r="F105" s="35"/>
      <c r="G105" s="35"/>
      <c r="H105" s="35"/>
      <c r="I105" s="35"/>
      <c r="J105" s="62"/>
      <c r="K105" s="3"/>
    </row>
    <row r="106" spans="1:11" ht="29.4" thickBot="1" x14ac:dyDescent="0.35">
      <c r="A106" s="138" t="s">
        <v>73</v>
      </c>
      <c r="B106" s="139">
        <f>1240215.39-73051.44</f>
        <v>1167163.95</v>
      </c>
      <c r="C106" s="139">
        <f>1245325.84</f>
        <v>1245325.8400000001</v>
      </c>
      <c r="D106" s="35"/>
      <c r="E106" s="35"/>
      <c r="F106" s="35"/>
      <c r="G106" s="35"/>
      <c r="H106" s="35"/>
      <c r="I106" s="35"/>
      <c r="J106" s="62"/>
      <c r="K106" s="3"/>
    </row>
    <row r="107" spans="1:11" x14ac:dyDescent="0.3">
      <c r="A107" s="35"/>
      <c r="B107" s="35"/>
      <c r="C107" s="35"/>
      <c r="D107" s="35"/>
      <c r="E107" s="35"/>
      <c r="F107" s="35"/>
      <c r="G107" s="35"/>
      <c r="H107" s="35"/>
      <c r="I107" s="35"/>
      <c r="J107" s="62"/>
      <c r="K107" s="3"/>
    </row>
    <row r="108" spans="1:11" ht="15" thickBot="1" x14ac:dyDescent="0.35">
      <c r="A108" s="488" t="s">
        <v>74</v>
      </c>
      <c r="B108" s="738"/>
      <c r="C108" s="738"/>
      <c r="D108" s="489"/>
      <c r="E108" s="35"/>
      <c r="F108" s="35"/>
      <c r="G108" s="35"/>
      <c r="H108" s="35"/>
      <c r="I108" s="35"/>
      <c r="J108" s="62"/>
      <c r="K108" s="3"/>
    </row>
    <row r="109" spans="1:11" x14ac:dyDescent="0.3">
      <c r="A109" s="725" t="s">
        <v>35</v>
      </c>
      <c r="B109" s="726"/>
      <c r="C109" s="136" t="s">
        <v>0</v>
      </c>
      <c r="D109" s="137" t="s">
        <v>1</v>
      </c>
      <c r="E109" s="35"/>
      <c r="F109" s="35"/>
      <c r="G109" s="35"/>
      <c r="H109" s="35"/>
      <c r="I109" s="35"/>
      <c r="J109" s="35"/>
      <c r="K109" s="3"/>
    </row>
    <row r="110" spans="1:11" x14ac:dyDescent="0.3">
      <c r="A110" s="727" t="s">
        <v>75</v>
      </c>
      <c r="B110" s="728"/>
      <c r="C110" s="97">
        <f>C112+SUM(C113:C116)</f>
        <v>0</v>
      </c>
      <c r="D110" s="140">
        <f>D112+SUM(D113:D116)</f>
        <v>0</v>
      </c>
      <c r="E110" s="35"/>
      <c r="F110" s="35"/>
      <c r="G110" s="35"/>
      <c r="H110" s="35"/>
      <c r="I110" s="35"/>
      <c r="J110" s="35"/>
      <c r="K110" s="3"/>
    </row>
    <row r="111" spans="1:11" x14ac:dyDescent="0.3">
      <c r="A111" s="729" t="s">
        <v>57</v>
      </c>
      <c r="B111" s="730"/>
      <c r="C111" s="141"/>
      <c r="D111" s="142"/>
      <c r="E111" s="35"/>
      <c r="F111" s="35"/>
      <c r="G111" s="35"/>
      <c r="H111" s="35"/>
      <c r="I111" s="35"/>
      <c r="J111" s="35"/>
      <c r="K111" s="3"/>
    </row>
    <row r="112" spans="1:11" x14ac:dyDescent="0.3">
      <c r="A112" s="731" t="s">
        <v>6</v>
      </c>
      <c r="B112" s="732"/>
      <c r="C112" s="143">
        <v>0</v>
      </c>
      <c r="D112" s="144">
        <v>0</v>
      </c>
      <c r="E112" s="35"/>
      <c r="F112" s="35"/>
      <c r="G112" s="35"/>
      <c r="H112" s="35"/>
      <c r="I112" s="35"/>
      <c r="J112" s="35"/>
      <c r="K112" s="3"/>
    </row>
    <row r="113" spans="1:11" x14ac:dyDescent="0.3">
      <c r="A113" s="721" t="s">
        <v>8</v>
      </c>
      <c r="B113" s="722"/>
      <c r="C113" s="145">
        <v>0</v>
      </c>
      <c r="D113" s="146">
        <v>0</v>
      </c>
      <c r="E113" s="35"/>
      <c r="F113" s="35"/>
      <c r="G113" s="35"/>
      <c r="H113" s="35"/>
      <c r="I113" s="35"/>
      <c r="J113" s="35"/>
      <c r="K113" s="3"/>
    </row>
    <row r="114" spans="1:11" x14ac:dyDescent="0.3">
      <c r="A114" s="721" t="s">
        <v>9</v>
      </c>
      <c r="B114" s="722"/>
      <c r="C114" s="145">
        <v>0</v>
      </c>
      <c r="D114" s="146">
        <v>0</v>
      </c>
      <c r="E114" s="35"/>
      <c r="F114" s="35"/>
      <c r="G114" s="35"/>
      <c r="H114" s="35"/>
      <c r="I114" s="35"/>
      <c r="J114" s="35"/>
      <c r="K114" s="3"/>
    </row>
    <row r="115" spans="1:11" x14ac:dyDescent="0.3">
      <c r="A115" s="721" t="s">
        <v>10</v>
      </c>
      <c r="B115" s="722"/>
      <c r="C115" s="145">
        <v>0</v>
      </c>
      <c r="D115" s="146">
        <v>0</v>
      </c>
      <c r="E115" s="35"/>
      <c r="F115" s="35"/>
      <c r="G115" s="35"/>
      <c r="H115" s="35"/>
      <c r="I115" s="35"/>
      <c r="J115" s="35"/>
      <c r="K115" s="3"/>
    </row>
    <row r="116" spans="1:11" x14ac:dyDescent="0.3">
      <c r="A116" s="721" t="s">
        <v>11</v>
      </c>
      <c r="B116" s="722"/>
      <c r="C116" s="145">
        <v>0</v>
      </c>
      <c r="D116" s="146">
        <v>0</v>
      </c>
      <c r="E116" s="35"/>
      <c r="F116" s="35"/>
      <c r="G116" s="35"/>
      <c r="H116" s="35"/>
      <c r="I116" s="35"/>
      <c r="J116" s="35"/>
      <c r="K116" s="3"/>
    </row>
    <row r="117" spans="1:11" x14ac:dyDescent="0.3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"/>
    </row>
    <row r="118" spans="1:11" x14ac:dyDescent="0.3">
      <c r="A118" s="576" t="s">
        <v>76</v>
      </c>
      <c r="B118" s="600"/>
      <c r="C118" s="600"/>
      <c r="D118" s="600"/>
      <c r="E118" s="600"/>
      <c r="F118" s="600"/>
      <c r="G118" s="600"/>
      <c r="H118" s="600"/>
      <c r="I118" s="600"/>
      <c r="J118" s="35"/>
      <c r="K118" s="3"/>
    </row>
    <row r="119" spans="1:11" ht="15" thickBot="1" x14ac:dyDescent="0.35">
      <c r="A119" s="29" t="s">
        <v>1</v>
      </c>
      <c r="B119" s="147"/>
      <c r="C119" s="147"/>
      <c r="D119" s="147"/>
      <c r="E119" s="147" t="s">
        <v>77</v>
      </c>
      <c r="F119" s="148"/>
      <c r="G119" s="148"/>
      <c r="H119" s="148"/>
      <c r="I119" s="148"/>
      <c r="J119" s="35"/>
      <c r="K119" s="3"/>
    </row>
    <row r="120" spans="1:11" ht="101.4" thickBot="1" x14ac:dyDescent="0.35">
      <c r="A120" s="677" t="s">
        <v>78</v>
      </c>
      <c r="B120" s="698"/>
      <c r="C120" s="149" t="s">
        <v>79</v>
      </c>
      <c r="D120" s="150" t="s">
        <v>80</v>
      </c>
      <c r="E120" s="149" t="s">
        <v>81</v>
      </c>
      <c r="F120" s="151" t="s">
        <v>82</v>
      </c>
      <c r="G120" s="149" t="s">
        <v>83</v>
      </c>
      <c r="H120" s="149" t="s">
        <v>84</v>
      </c>
      <c r="I120" s="152" t="s">
        <v>85</v>
      </c>
      <c r="J120" s="35"/>
      <c r="K120" s="3"/>
    </row>
    <row r="121" spans="1:11" ht="15" thickBot="1" x14ac:dyDescent="0.35">
      <c r="A121" s="153" t="s">
        <v>86</v>
      </c>
      <c r="B121" s="154"/>
      <c r="C121" s="155"/>
      <c r="D121" s="156"/>
      <c r="E121" s="157"/>
      <c r="F121" s="156"/>
      <c r="G121" s="157"/>
      <c r="H121" s="157"/>
      <c r="I121" s="158"/>
      <c r="J121" s="35"/>
      <c r="K121" s="3"/>
    </row>
    <row r="122" spans="1:11" ht="15" thickBot="1" x14ac:dyDescent="0.35">
      <c r="A122" s="159"/>
      <c r="B122" s="160" t="s">
        <v>87</v>
      </c>
      <c r="C122" s="161"/>
      <c r="D122" s="161"/>
      <c r="E122" s="161">
        <f>SUM(E121:E121)</f>
        <v>0</v>
      </c>
      <c r="F122" s="161">
        <f>SUM(F121:F121)</f>
        <v>0</v>
      </c>
      <c r="G122" s="161">
        <f>SUM(G121:G121)</f>
        <v>0</v>
      </c>
      <c r="H122" s="161"/>
      <c r="I122" s="161"/>
      <c r="J122" s="35"/>
      <c r="K122" s="3"/>
    </row>
    <row r="123" spans="1:11" ht="15" thickBot="1" x14ac:dyDescent="0.35">
      <c r="A123" s="29" t="s">
        <v>0</v>
      </c>
      <c r="B123" s="147"/>
      <c r="C123" s="147"/>
      <c r="D123" s="147"/>
      <c r="E123" s="147" t="s">
        <v>77</v>
      </c>
      <c r="F123" s="148"/>
      <c r="G123" s="148"/>
      <c r="H123" s="148"/>
      <c r="I123" s="148"/>
      <c r="J123" s="35"/>
      <c r="K123" s="3"/>
    </row>
    <row r="124" spans="1:11" ht="101.4" thickBot="1" x14ac:dyDescent="0.35">
      <c r="A124" s="723" t="s">
        <v>78</v>
      </c>
      <c r="B124" s="724"/>
      <c r="C124" s="162" t="s">
        <v>79</v>
      </c>
      <c r="D124" s="163" t="s">
        <v>80</v>
      </c>
      <c r="E124" s="162" t="s">
        <v>81</v>
      </c>
      <c r="F124" s="164" t="s">
        <v>82</v>
      </c>
      <c r="G124" s="162" t="s">
        <v>83</v>
      </c>
      <c r="H124" s="162" t="s">
        <v>84</v>
      </c>
      <c r="I124" s="165" t="s">
        <v>85</v>
      </c>
      <c r="J124" s="35"/>
      <c r="K124" s="3"/>
    </row>
    <row r="125" spans="1:11" ht="15" thickBot="1" x14ac:dyDescent="0.35">
      <c r="A125" s="153" t="s">
        <v>86</v>
      </c>
      <c r="B125" s="154"/>
      <c r="C125" s="155"/>
      <c r="D125" s="156"/>
      <c r="E125" s="157"/>
      <c r="F125" s="156"/>
      <c r="G125" s="157"/>
      <c r="H125" s="157"/>
      <c r="I125" s="158"/>
      <c r="J125" s="35"/>
      <c r="K125" s="3"/>
    </row>
    <row r="126" spans="1:11" ht="15" thickBot="1" x14ac:dyDescent="0.35">
      <c r="A126" s="159"/>
      <c r="B126" s="160" t="s">
        <v>87</v>
      </c>
      <c r="C126" s="161"/>
      <c r="D126" s="166"/>
      <c r="E126" s="161">
        <f>SUM(E125:E125)</f>
        <v>0</v>
      </c>
      <c r="F126" s="161">
        <f>SUM(F125:F125)</f>
        <v>0</v>
      </c>
      <c r="G126" s="161">
        <f>SUM(G125:G125)</f>
        <v>0</v>
      </c>
      <c r="H126" s="161"/>
      <c r="I126" s="167"/>
      <c r="J126" s="35"/>
      <c r="K126" s="3"/>
    </row>
    <row r="127" spans="1:11" x14ac:dyDescent="0.3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"/>
    </row>
    <row r="128" spans="1:11" ht="15" thickBot="1" x14ac:dyDescent="0.35">
      <c r="A128" s="710" t="s">
        <v>88</v>
      </c>
      <c r="B128" s="629"/>
      <c r="C128" s="629"/>
      <c r="D128" s="629"/>
      <c r="E128" s="629"/>
      <c r="F128" s="629"/>
      <c r="G128" s="629"/>
      <c r="H128" s="629"/>
      <c r="I128" s="629"/>
      <c r="J128" s="35"/>
      <c r="K128" s="3"/>
    </row>
    <row r="129" spans="1:11" ht="15" thickBot="1" x14ac:dyDescent="0.35">
      <c r="A129" s="711" t="s">
        <v>89</v>
      </c>
      <c r="B129" s="712"/>
      <c r="C129" s="712"/>
      <c r="D129" s="713"/>
      <c r="E129" s="717" t="s">
        <v>0</v>
      </c>
      <c r="F129" s="449" t="s">
        <v>90</v>
      </c>
      <c r="G129" s="450"/>
      <c r="H129" s="451"/>
      <c r="I129" s="531" t="s">
        <v>1</v>
      </c>
      <c r="J129" s="35"/>
      <c r="K129" s="3"/>
    </row>
    <row r="130" spans="1:11" ht="29.4" thickBot="1" x14ac:dyDescent="0.35">
      <c r="A130" s="714"/>
      <c r="B130" s="715"/>
      <c r="C130" s="715"/>
      <c r="D130" s="716"/>
      <c r="E130" s="718"/>
      <c r="F130" s="169" t="s">
        <v>27</v>
      </c>
      <c r="G130" s="170" t="s">
        <v>91</v>
      </c>
      <c r="H130" s="169" t="s">
        <v>92</v>
      </c>
      <c r="I130" s="719"/>
      <c r="J130" s="35"/>
      <c r="K130" s="6"/>
    </row>
    <row r="131" spans="1:11" x14ac:dyDescent="0.3">
      <c r="A131" s="171">
        <v>1</v>
      </c>
      <c r="B131" s="648" t="s">
        <v>64</v>
      </c>
      <c r="C131" s="720"/>
      <c r="D131" s="649"/>
      <c r="E131" s="172"/>
      <c r="F131" s="173"/>
      <c r="G131" s="173"/>
      <c r="H131" s="173"/>
      <c r="I131" s="174">
        <f>E131+F131-G131-H131</f>
        <v>0</v>
      </c>
      <c r="J131" s="35"/>
      <c r="K131" s="3"/>
    </row>
    <row r="132" spans="1:11" x14ac:dyDescent="0.3">
      <c r="A132" s="175"/>
      <c r="B132" s="701" t="s">
        <v>93</v>
      </c>
      <c r="C132" s="702"/>
      <c r="D132" s="703"/>
      <c r="E132" s="176"/>
      <c r="F132" s="177"/>
      <c r="G132" s="177"/>
      <c r="H132" s="177"/>
      <c r="I132" s="178">
        <f>E132+F132-G132-H132</f>
        <v>0</v>
      </c>
      <c r="J132" s="35"/>
      <c r="K132" s="3"/>
    </row>
    <row r="133" spans="1:11" x14ac:dyDescent="0.3">
      <c r="A133" s="179" t="s">
        <v>94</v>
      </c>
      <c r="B133" s="704" t="s">
        <v>95</v>
      </c>
      <c r="C133" s="705"/>
      <c r="D133" s="706"/>
      <c r="E133" s="180">
        <f>69775359.63-E135</f>
        <v>36442792.239999995</v>
      </c>
      <c r="F133" s="181">
        <f>57593805.73-5285114.55-28918302+24464915.63-14072691.71</f>
        <v>33782613.100000001</v>
      </c>
      <c r="G133" s="181">
        <f>272437.84+197522.31</f>
        <v>469960.15</v>
      </c>
      <c r="H133" s="181">
        <f>24161113.06+23726474.35-G133-12961005.86</f>
        <v>34456621.399999999</v>
      </c>
      <c r="I133" s="182">
        <f>E133+F133-G133-H133</f>
        <v>35298823.789999999</v>
      </c>
      <c r="J133" s="35"/>
      <c r="K133" s="6"/>
    </row>
    <row r="134" spans="1:11" x14ac:dyDescent="0.3">
      <c r="A134" s="179"/>
      <c r="B134" s="701" t="s">
        <v>93</v>
      </c>
      <c r="C134" s="702"/>
      <c r="D134" s="703"/>
      <c r="E134" s="183"/>
      <c r="F134" s="181"/>
      <c r="G134" s="181"/>
      <c r="H134" s="181"/>
      <c r="I134" s="181">
        <f>E134+F134-G134-H134</f>
        <v>0</v>
      </c>
      <c r="J134" s="35"/>
      <c r="K134" s="3"/>
    </row>
    <row r="135" spans="1:11" ht="15" thickBot="1" x14ac:dyDescent="0.35">
      <c r="A135" s="184" t="s">
        <v>96</v>
      </c>
      <c r="B135" s="704" t="s">
        <v>97</v>
      </c>
      <c r="C135" s="705"/>
      <c r="D135" s="706"/>
      <c r="E135" s="180">
        <v>33332567.390000001</v>
      </c>
      <c r="F135" s="181">
        <v>62936783.299999997</v>
      </c>
      <c r="G135" s="181">
        <f>909891+125295.71</f>
        <v>1035186.71</v>
      </c>
      <c r="H135" s="181">
        <f>47333112.72-G135</f>
        <v>46297926.009999998</v>
      </c>
      <c r="I135" s="185">
        <f>E135+F135-G135-H135</f>
        <v>48936237.970000006</v>
      </c>
      <c r="J135" s="35"/>
      <c r="K135" s="3"/>
    </row>
    <row r="136" spans="1:11" ht="15" thickBot="1" x14ac:dyDescent="0.35">
      <c r="A136" s="707" t="s">
        <v>98</v>
      </c>
      <c r="B136" s="708"/>
      <c r="C136" s="708"/>
      <c r="D136" s="709"/>
      <c r="E136" s="186">
        <f>E131+E133+E135</f>
        <v>69775359.629999995</v>
      </c>
      <c r="F136" s="186">
        <f>F131+F133+F135</f>
        <v>96719396.400000006</v>
      </c>
      <c r="G136" s="186">
        <f>G131+G133+G135</f>
        <v>1505146.8599999999</v>
      </c>
      <c r="H136" s="186">
        <f>H131+H133+H135</f>
        <v>80754547.409999996</v>
      </c>
      <c r="I136" s="187">
        <f>I131+I133+I135</f>
        <v>84235061.760000005</v>
      </c>
      <c r="J136" s="35"/>
      <c r="K136" s="3"/>
    </row>
    <row r="137" spans="1:11" x14ac:dyDescent="0.3">
      <c r="J137" s="35"/>
      <c r="K137" s="3"/>
    </row>
    <row r="138" spans="1:11" ht="15" thickBot="1" x14ac:dyDescent="0.35">
      <c r="A138" s="448" t="s">
        <v>99</v>
      </c>
      <c r="B138" s="448"/>
      <c r="C138" s="448"/>
      <c r="D138" s="448"/>
      <c r="E138" s="448"/>
      <c r="F138" s="448"/>
      <c r="G138" s="448"/>
      <c r="H138" s="35"/>
      <c r="I138" s="62"/>
      <c r="J138" s="35"/>
      <c r="K138" s="3"/>
    </row>
    <row r="139" spans="1:11" ht="29.4" thickBot="1" x14ac:dyDescent="0.35">
      <c r="A139" s="604" t="s">
        <v>100</v>
      </c>
      <c r="B139" s="698"/>
      <c r="C139" s="188" t="s">
        <v>101</v>
      </c>
      <c r="D139" s="189" t="s">
        <v>102</v>
      </c>
      <c r="E139" s="190" t="s">
        <v>103</v>
      </c>
      <c r="F139" s="189" t="s">
        <v>104</v>
      </c>
      <c r="G139" s="191" t="s">
        <v>105</v>
      </c>
      <c r="H139" s="35"/>
      <c r="I139" s="62"/>
      <c r="J139" s="35"/>
      <c r="K139" s="3"/>
    </row>
    <row r="140" spans="1:11" x14ac:dyDescent="0.3">
      <c r="A140" s="699" t="s">
        <v>106</v>
      </c>
      <c r="B140" s="664"/>
      <c r="C140" s="192"/>
      <c r="D140" s="192"/>
      <c r="E140" s="192"/>
      <c r="F140" s="192"/>
      <c r="G140" s="193">
        <f>C140+D140-E140-F140</f>
        <v>0</v>
      </c>
      <c r="H140" s="35"/>
      <c r="I140" s="35"/>
      <c r="J140" s="35"/>
      <c r="K140" s="3"/>
    </row>
    <row r="141" spans="1:11" x14ac:dyDescent="0.3">
      <c r="A141" s="700" t="s">
        <v>107</v>
      </c>
      <c r="B141" s="656"/>
      <c r="C141" s="194"/>
      <c r="D141" s="194"/>
      <c r="E141" s="194"/>
      <c r="F141" s="194"/>
      <c r="G141" s="195">
        <f t="shared" ref="G141:G148" si="12">C141+D141-E141-F141</f>
        <v>0</v>
      </c>
      <c r="H141" s="35"/>
      <c r="I141" s="35"/>
      <c r="J141" s="35"/>
      <c r="K141" s="3"/>
    </row>
    <row r="142" spans="1:11" x14ac:dyDescent="0.3">
      <c r="A142" s="700" t="s">
        <v>108</v>
      </c>
      <c r="B142" s="656"/>
      <c r="C142" s="194"/>
      <c r="D142" s="194"/>
      <c r="E142" s="194"/>
      <c r="F142" s="194"/>
      <c r="G142" s="195">
        <f t="shared" si="12"/>
        <v>0</v>
      </c>
      <c r="H142" s="35"/>
      <c r="I142" s="35"/>
      <c r="J142" s="35"/>
      <c r="K142" s="3"/>
    </row>
    <row r="143" spans="1:11" x14ac:dyDescent="0.3">
      <c r="A143" s="700" t="s">
        <v>109</v>
      </c>
      <c r="B143" s="656"/>
      <c r="C143" s="194"/>
      <c r="D143" s="194"/>
      <c r="E143" s="194"/>
      <c r="F143" s="194"/>
      <c r="G143" s="195">
        <f t="shared" si="12"/>
        <v>0</v>
      </c>
      <c r="H143" s="35"/>
      <c r="I143" s="35"/>
      <c r="J143" s="35"/>
      <c r="K143" s="3"/>
    </row>
    <row r="144" spans="1:11" x14ac:dyDescent="0.3">
      <c r="A144" s="700" t="s">
        <v>409</v>
      </c>
      <c r="B144" s="656"/>
      <c r="C144" s="194"/>
      <c r="D144" s="194"/>
      <c r="E144" s="194"/>
      <c r="F144" s="194"/>
      <c r="G144" s="195">
        <f t="shared" si="12"/>
        <v>0</v>
      </c>
      <c r="H144" s="35"/>
      <c r="I144" s="35"/>
      <c r="J144" s="35"/>
      <c r="K144" s="3"/>
    </row>
    <row r="145" spans="1:11" x14ac:dyDescent="0.3">
      <c r="A145" s="496" t="s">
        <v>110</v>
      </c>
      <c r="B145" s="656"/>
      <c r="C145" s="194"/>
      <c r="D145" s="194"/>
      <c r="E145" s="194"/>
      <c r="F145" s="194"/>
      <c r="G145" s="195">
        <f t="shared" si="12"/>
        <v>0</v>
      </c>
      <c r="H145" s="35"/>
      <c r="I145" s="35"/>
      <c r="J145" s="35"/>
      <c r="K145" s="3"/>
    </row>
    <row r="146" spans="1:11" x14ac:dyDescent="0.3">
      <c r="A146" s="496" t="s">
        <v>111</v>
      </c>
      <c r="B146" s="656"/>
      <c r="C146" s="194"/>
      <c r="D146" s="194"/>
      <c r="E146" s="194"/>
      <c r="F146" s="194"/>
      <c r="G146" s="195">
        <f t="shared" si="12"/>
        <v>0</v>
      </c>
      <c r="H146" s="35"/>
      <c r="I146" s="35"/>
      <c r="J146" s="35"/>
      <c r="K146" s="3"/>
    </row>
    <row r="147" spans="1:11" x14ac:dyDescent="0.3">
      <c r="A147" s="496" t="s">
        <v>410</v>
      </c>
      <c r="B147" s="656"/>
      <c r="C147" s="196"/>
      <c r="D147" s="196"/>
      <c r="E147" s="196"/>
      <c r="F147" s="196"/>
      <c r="G147" s="197">
        <f t="shared" si="12"/>
        <v>0</v>
      </c>
      <c r="H147" s="35"/>
      <c r="I147" s="35"/>
      <c r="J147" s="35"/>
      <c r="K147" s="3"/>
    </row>
    <row r="148" spans="1:11" ht="15" thickBot="1" x14ac:dyDescent="0.35">
      <c r="A148" s="696" t="s">
        <v>112</v>
      </c>
      <c r="B148" s="658"/>
      <c r="C148" s="198">
        <v>900002</v>
      </c>
      <c r="D148" s="198">
        <v>29882645.93</v>
      </c>
      <c r="E148" s="198"/>
      <c r="F148" s="198"/>
      <c r="G148" s="199">
        <f t="shared" si="12"/>
        <v>30782647.93</v>
      </c>
      <c r="H148" s="35"/>
      <c r="I148" s="35"/>
      <c r="J148" s="35"/>
      <c r="K148" s="3"/>
    </row>
    <row r="149" spans="1:11" x14ac:dyDescent="0.3">
      <c r="A149" s="697" t="s">
        <v>113</v>
      </c>
      <c r="B149" s="664"/>
      <c r="C149" s="200">
        <f>SUM(C150:C169)</f>
        <v>5464419.1500000004</v>
      </c>
      <c r="D149" s="200">
        <f>SUM(D150:D169)</f>
        <v>1422399.19</v>
      </c>
      <c r="E149" s="200">
        <f>SUM(E150:E169)</f>
        <v>61986.83</v>
      </c>
      <c r="F149" s="200">
        <f>SUM(F150:F169)</f>
        <v>33216.11</v>
      </c>
      <c r="G149" s="201">
        <f>SUM(G150:G169)</f>
        <v>6791615.3999999994</v>
      </c>
      <c r="H149" s="35"/>
      <c r="I149" s="35"/>
      <c r="J149" s="35"/>
      <c r="K149" s="3"/>
    </row>
    <row r="150" spans="1:11" x14ac:dyDescent="0.3">
      <c r="A150" s="601" t="s">
        <v>114</v>
      </c>
      <c r="B150" s="656"/>
      <c r="C150" s="202">
        <v>0</v>
      </c>
      <c r="D150" s="202"/>
      <c r="E150" s="203"/>
      <c r="F150" s="203"/>
      <c r="G150" s="197">
        <f t="shared" ref="G150:G168" si="13">C150+D150-E150-F150</f>
        <v>0</v>
      </c>
      <c r="H150" s="35"/>
      <c r="I150" s="35"/>
      <c r="J150" s="35"/>
      <c r="K150" s="3"/>
    </row>
    <row r="151" spans="1:11" x14ac:dyDescent="0.3">
      <c r="A151" s="601" t="s">
        <v>115</v>
      </c>
      <c r="B151" s="656"/>
      <c r="C151" s="202"/>
      <c r="D151" s="202"/>
      <c r="E151" s="203"/>
      <c r="F151" s="203"/>
      <c r="G151" s="197">
        <f t="shared" si="13"/>
        <v>0</v>
      </c>
      <c r="H151" s="35"/>
      <c r="I151" s="35"/>
      <c r="J151" s="35"/>
      <c r="K151" s="3"/>
    </row>
    <row r="152" spans="1:11" x14ac:dyDescent="0.3">
      <c r="A152" s="601" t="s">
        <v>116</v>
      </c>
      <c r="B152" s="656"/>
      <c r="C152" s="202"/>
      <c r="D152" s="202"/>
      <c r="E152" s="203"/>
      <c r="F152" s="203"/>
      <c r="G152" s="197">
        <f t="shared" si="13"/>
        <v>0</v>
      </c>
      <c r="H152" s="35"/>
      <c r="I152" s="35"/>
      <c r="J152" s="35"/>
      <c r="K152" s="3"/>
    </row>
    <row r="153" spans="1:11" x14ac:dyDescent="0.3">
      <c r="A153" s="662" t="s">
        <v>117</v>
      </c>
      <c r="B153" s="656"/>
      <c r="C153" s="202"/>
      <c r="D153" s="202"/>
      <c r="E153" s="203"/>
      <c r="F153" s="203"/>
      <c r="G153" s="197">
        <f t="shared" si="13"/>
        <v>0</v>
      </c>
      <c r="H153" s="35"/>
      <c r="I153" s="35"/>
      <c r="J153" s="35"/>
      <c r="K153" s="3"/>
    </row>
    <row r="154" spans="1:11" x14ac:dyDescent="0.3">
      <c r="A154" s="470" t="s">
        <v>118</v>
      </c>
      <c r="B154" s="656"/>
      <c r="C154" s="202"/>
      <c r="D154" s="202"/>
      <c r="E154" s="203"/>
      <c r="F154" s="203"/>
      <c r="G154" s="197">
        <f t="shared" si="13"/>
        <v>0</v>
      </c>
      <c r="H154" s="35"/>
      <c r="I154" s="35"/>
      <c r="J154" s="35"/>
      <c r="K154" s="3"/>
    </row>
    <row r="155" spans="1:11" x14ac:dyDescent="0.3">
      <c r="A155" s="470" t="s">
        <v>119</v>
      </c>
      <c r="B155" s="656"/>
      <c r="C155" s="202"/>
      <c r="D155" s="202"/>
      <c r="E155" s="203"/>
      <c r="F155" s="203"/>
      <c r="G155" s="197">
        <f t="shared" si="13"/>
        <v>0</v>
      </c>
      <c r="H155" s="35"/>
      <c r="I155" s="35"/>
      <c r="J155" s="35"/>
      <c r="K155" s="3"/>
    </row>
    <row r="156" spans="1:11" x14ac:dyDescent="0.3">
      <c r="A156" s="470" t="s">
        <v>120</v>
      </c>
      <c r="B156" s="656"/>
      <c r="C156" s="202"/>
      <c r="D156" s="202"/>
      <c r="E156" s="203"/>
      <c r="F156" s="203"/>
      <c r="G156" s="197">
        <f t="shared" si="13"/>
        <v>0</v>
      </c>
      <c r="H156" s="35"/>
      <c r="I156" s="35"/>
      <c r="J156" s="35"/>
      <c r="K156" s="3"/>
    </row>
    <row r="157" spans="1:11" x14ac:dyDescent="0.3">
      <c r="A157" s="470" t="s">
        <v>121</v>
      </c>
      <c r="B157" s="656"/>
      <c r="C157" s="202"/>
      <c r="D157" s="202"/>
      <c r="E157" s="203"/>
      <c r="F157" s="203"/>
      <c r="G157" s="197">
        <f t="shared" si="13"/>
        <v>0</v>
      </c>
      <c r="H157" s="35"/>
      <c r="I157" s="35"/>
      <c r="J157" s="35"/>
      <c r="K157" s="3"/>
    </row>
    <row r="158" spans="1:11" x14ac:dyDescent="0.3">
      <c r="A158" s="470" t="s">
        <v>122</v>
      </c>
      <c r="B158" s="656"/>
      <c r="C158" s="202"/>
      <c r="D158" s="202"/>
      <c r="E158" s="203"/>
      <c r="F158" s="203"/>
      <c r="G158" s="197">
        <f t="shared" si="13"/>
        <v>0</v>
      </c>
      <c r="H158" s="35"/>
      <c r="I158" s="35"/>
      <c r="J158" s="35"/>
      <c r="K158" s="3"/>
    </row>
    <row r="159" spans="1:11" x14ac:dyDescent="0.3">
      <c r="A159" s="470" t="s">
        <v>123</v>
      </c>
      <c r="B159" s="656"/>
      <c r="C159" s="202"/>
      <c r="D159" s="202"/>
      <c r="E159" s="203"/>
      <c r="F159" s="203"/>
      <c r="G159" s="197">
        <f t="shared" si="13"/>
        <v>0</v>
      </c>
      <c r="H159" s="35"/>
      <c r="I159" s="35"/>
      <c r="J159" s="35"/>
      <c r="K159" s="3"/>
    </row>
    <row r="160" spans="1:11" x14ac:dyDescent="0.3">
      <c r="A160" s="470" t="s">
        <v>124</v>
      </c>
      <c r="B160" s="656"/>
      <c r="C160" s="202"/>
      <c r="D160" s="202"/>
      <c r="E160" s="203"/>
      <c r="F160" s="203"/>
      <c r="G160" s="197">
        <f t="shared" si="13"/>
        <v>0</v>
      </c>
      <c r="H160" s="35"/>
      <c r="I160" s="35"/>
      <c r="J160" s="35"/>
      <c r="K160" s="3"/>
    </row>
    <row r="161" spans="1:11" x14ac:dyDescent="0.3">
      <c r="A161" s="470" t="s">
        <v>125</v>
      </c>
      <c r="B161" s="656"/>
      <c r="C161" s="202"/>
      <c r="D161" s="202"/>
      <c r="E161" s="203"/>
      <c r="F161" s="203"/>
      <c r="G161" s="197">
        <f t="shared" si="13"/>
        <v>0</v>
      </c>
      <c r="H161" s="35"/>
      <c r="I161" s="35"/>
      <c r="J161" s="35"/>
      <c r="K161" s="3"/>
    </row>
    <row r="162" spans="1:11" x14ac:dyDescent="0.3">
      <c r="A162" s="470" t="s">
        <v>126</v>
      </c>
      <c r="B162" s="656"/>
      <c r="C162" s="202"/>
      <c r="D162" s="202"/>
      <c r="E162" s="203"/>
      <c r="F162" s="203"/>
      <c r="G162" s="197">
        <f t="shared" si="13"/>
        <v>0</v>
      </c>
      <c r="H162" s="35"/>
      <c r="I162" s="35"/>
      <c r="J162" s="35"/>
      <c r="K162" s="3"/>
    </row>
    <row r="163" spans="1:11" x14ac:dyDescent="0.3">
      <c r="A163" s="655" t="s">
        <v>127</v>
      </c>
      <c r="B163" s="656"/>
      <c r="C163" s="202"/>
      <c r="D163" s="202"/>
      <c r="E163" s="203"/>
      <c r="F163" s="203"/>
      <c r="G163" s="197">
        <f>C163+D163-E163-F163</f>
        <v>0</v>
      </c>
      <c r="H163" s="35"/>
      <c r="I163" s="35"/>
      <c r="J163" s="35"/>
      <c r="K163" s="3"/>
    </row>
    <row r="164" spans="1:11" x14ac:dyDescent="0.3">
      <c r="A164" s="655" t="s">
        <v>128</v>
      </c>
      <c r="B164" s="656"/>
      <c r="C164" s="202"/>
      <c r="D164" s="202"/>
      <c r="E164" s="203"/>
      <c r="F164" s="203"/>
      <c r="G164" s="197">
        <f>C164+D164-E164-F164</f>
        <v>0</v>
      </c>
      <c r="H164" s="35"/>
      <c r="I164" s="35"/>
      <c r="J164" s="35"/>
      <c r="K164" s="3"/>
    </row>
    <row r="165" spans="1:11" x14ac:dyDescent="0.3">
      <c r="A165" s="662" t="s">
        <v>129</v>
      </c>
      <c r="B165" s="656"/>
      <c r="C165" s="202"/>
      <c r="D165" s="202"/>
      <c r="E165" s="203"/>
      <c r="F165" s="203"/>
      <c r="G165" s="197">
        <f t="shared" si="13"/>
        <v>0</v>
      </c>
      <c r="H165" s="35"/>
      <c r="I165" s="35"/>
      <c r="J165" s="35"/>
      <c r="K165" s="3"/>
    </row>
    <row r="166" spans="1:11" x14ac:dyDescent="0.3">
      <c r="A166" s="662" t="s">
        <v>130</v>
      </c>
      <c r="B166" s="656"/>
      <c r="C166" s="202"/>
      <c r="D166" s="202"/>
      <c r="E166" s="203"/>
      <c r="F166" s="203"/>
      <c r="G166" s="197">
        <f t="shared" si="13"/>
        <v>0</v>
      </c>
      <c r="H166" s="35"/>
      <c r="I166" s="35"/>
      <c r="J166" s="35"/>
      <c r="K166" s="3"/>
    </row>
    <row r="167" spans="1:11" x14ac:dyDescent="0.3">
      <c r="A167" s="655" t="s">
        <v>131</v>
      </c>
      <c r="B167" s="656"/>
      <c r="C167" s="202"/>
      <c r="D167" s="202"/>
      <c r="E167" s="203"/>
      <c r="F167" s="203"/>
      <c r="G167" s="197">
        <f t="shared" si="13"/>
        <v>0</v>
      </c>
      <c r="H167" s="35"/>
      <c r="I167" s="35"/>
      <c r="J167" s="35"/>
      <c r="K167" s="3"/>
    </row>
    <row r="168" spans="1:11" x14ac:dyDescent="0.3">
      <c r="A168" s="655" t="s">
        <v>132</v>
      </c>
      <c r="B168" s="656"/>
      <c r="C168" s="202"/>
      <c r="D168" s="202"/>
      <c r="E168" s="203"/>
      <c r="F168" s="203"/>
      <c r="G168" s="197">
        <f t="shared" si="13"/>
        <v>0</v>
      </c>
      <c r="H168" s="35"/>
      <c r="I168" s="35"/>
      <c r="J168" s="35"/>
      <c r="K168" s="3"/>
    </row>
    <row r="169" spans="1:11" ht="15" thickBot="1" x14ac:dyDescent="0.35">
      <c r="A169" s="657" t="s">
        <v>133</v>
      </c>
      <c r="B169" s="658"/>
      <c r="C169" s="204">
        <f>5187310.41+277108.74</f>
        <v>5464419.1500000004</v>
      </c>
      <c r="D169" s="204">
        <f>1392041.05+25800+4558.14</f>
        <v>1422399.19</v>
      </c>
      <c r="E169" s="203">
        <f>13986.83+48000</f>
        <v>61986.83</v>
      </c>
      <c r="F169" s="203">
        <v>33216.11</v>
      </c>
      <c r="G169" s="197">
        <f>C169++D169-E169-F169</f>
        <v>6791615.3999999994</v>
      </c>
      <c r="H169" s="35"/>
      <c r="I169" s="35"/>
      <c r="J169" s="35"/>
      <c r="K169" s="3"/>
    </row>
    <row r="170" spans="1:11" ht="15" thickBot="1" x14ac:dyDescent="0.35">
      <c r="A170" s="659" t="s">
        <v>134</v>
      </c>
      <c r="B170" s="694"/>
      <c r="C170" s="205">
        <f>SUM(C140:C149)</f>
        <v>6364421.1500000004</v>
      </c>
      <c r="D170" s="205">
        <f>D148+D149</f>
        <v>31305045.120000001</v>
      </c>
      <c r="E170" s="205">
        <f>E149</f>
        <v>61986.83</v>
      </c>
      <c r="F170" s="205">
        <f>SUM(F140:F149)</f>
        <v>33216.11</v>
      </c>
      <c r="G170" s="206">
        <f>SUM(G140:G149)</f>
        <v>37574263.329999998</v>
      </c>
      <c r="H170" s="35"/>
      <c r="I170" s="35"/>
      <c r="J170" s="35"/>
      <c r="K170" s="3"/>
    </row>
    <row r="171" spans="1:11" x14ac:dyDescent="0.3">
      <c r="G171" s="20"/>
      <c r="H171" s="35"/>
      <c r="I171" s="35"/>
      <c r="J171" s="35"/>
      <c r="K171" s="3"/>
    </row>
    <row r="172" spans="1:11" ht="15" thickBot="1" x14ac:dyDescent="0.35">
      <c r="A172" s="576" t="s">
        <v>135</v>
      </c>
      <c r="B172" s="576"/>
      <c r="C172" s="576"/>
      <c r="D172" s="35"/>
      <c r="E172" s="35"/>
      <c r="F172" s="35"/>
      <c r="G172" s="35"/>
      <c r="H172" s="35"/>
      <c r="I172" s="35"/>
      <c r="J172" s="35"/>
      <c r="K172" s="3"/>
    </row>
    <row r="173" spans="1:11" ht="15" thickBot="1" x14ac:dyDescent="0.35">
      <c r="A173" s="652" t="s">
        <v>35</v>
      </c>
      <c r="B173" s="695"/>
      <c r="C173" s="207" t="s">
        <v>0</v>
      </c>
      <c r="D173" s="208" t="s">
        <v>1</v>
      </c>
      <c r="E173" s="35"/>
      <c r="F173" s="35"/>
      <c r="G173" s="35"/>
      <c r="H173" s="35"/>
      <c r="I173" s="35"/>
      <c r="J173" s="35"/>
      <c r="K173" s="3"/>
    </row>
    <row r="174" spans="1:11" ht="15" thickBot="1" x14ac:dyDescent="0.35">
      <c r="A174" s="659" t="s">
        <v>136</v>
      </c>
      <c r="B174" s="687"/>
      <c r="C174" s="209">
        <v>0</v>
      </c>
      <c r="D174" s="210">
        <v>0</v>
      </c>
      <c r="E174" s="35"/>
      <c r="F174" s="35"/>
      <c r="G174" s="35"/>
      <c r="H174" s="35"/>
      <c r="I174" s="35"/>
      <c r="J174" s="35"/>
      <c r="K174" s="3"/>
    </row>
    <row r="175" spans="1:11" x14ac:dyDescent="0.3">
      <c r="A175" s="688" t="s">
        <v>137</v>
      </c>
      <c r="B175" s="689"/>
      <c r="C175" s="211">
        <v>0</v>
      </c>
      <c r="D175" s="212">
        <v>0</v>
      </c>
      <c r="E175" s="35"/>
      <c r="F175" s="35"/>
      <c r="G175" s="35"/>
      <c r="H175" s="35"/>
      <c r="I175" s="35"/>
      <c r="J175" s="35"/>
      <c r="K175" s="3"/>
    </row>
    <row r="176" spans="1:11" x14ac:dyDescent="0.3">
      <c r="A176" s="690" t="s">
        <v>138</v>
      </c>
      <c r="B176" s="691"/>
      <c r="C176" s="213">
        <v>0</v>
      </c>
      <c r="D176" s="214">
        <v>0</v>
      </c>
      <c r="E176" s="35"/>
      <c r="F176" s="35"/>
      <c r="G176" s="35"/>
      <c r="H176" s="35"/>
      <c r="I176" s="35"/>
      <c r="J176" s="35"/>
      <c r="K176" s="3"/>
    </row>
    <row r="177" spans="1:11" ht="15" thickBot="1" x14ac:dyDescent="0.35">
      <c r="A177" s="692" t="s">
        <v>139</v>
      </c>
      <c r="B177" s="693"/>
      <c r="C177" s="213">
        <v>0</v>
      </c>
      <c r="D177" s="214">
        <v>0</v>
      </c>
      <c r="E177" s="35"/>
      <c r="F177" s="35"/>
      <c r="G177" s="35"/>
      <c r="H177" s="35"/>
      <c r="I177" s="35"/>
      <c r="J177" s="35"/>
      <c r="K177" s="3"/>
    </row>
    <row r="178" spans="1:11" ht="15" thickBot="1" x14ac:dyDescent="0.35">
      <c r="A178" s="659" t="s">
        <v>140</v>
      </c>
      <c r="B178" s="687"/>
      <c r="C178" s="215">
        <f>SUM(C179:C181)</f>
        <v>0</v>
      </c>
      <c r="D178" s="216">
        <f>SUM(D179:D181)</f>
        <v>0</v>
      </c>
      <c r="E178" s="35"/>
      <c r="F178" s="35"/>
      <c r="G178" s="35"/>
      <c r="H178" s="35"/>
      <c r="I178" s="35"/>
      <c r="J178" s="35"/>
      <c r="K178" s="3"/>
    </row>
    <row r="179" spans="1:11" x14ac:dyDescent="0.3">
      <c r="A179" s="688" t="s">
        <v>137</v>
      </c>
      <c r="B179" s="689"/>
      <c r="C179" s="211">
        <v>0</v>
      </c>
      <c r="D179" s="212">
        <v>0</v>
      </c>
      <c r="E179" s="35"/>
      <c r="F179" s="35"/>
      <c r="G179" s="35"/>
      <c r="H179" s="35"/>
      <c r="I179" s="35"/>
      <c r="J179" s="35"/>
      <c r="K179" s="3"/>
    </row>
    <row r="180" spans="1:11" x14ac:dyDescent="0.3">
      <c r="A180" s="690" t="s">
        <v>138</v>
      </c>
      <c r="B180" s="691"/>
      <c r="C180" s="213">
        <v>0</v>
      </c>
      <c r="D180" s="214">
        <v>0</v>
      </c>
      <c r="E180" s="35"/>
      <c r="F180" s="35"/>
      <c r="G180" s="35"/>
      <c r="H180" s="35"/>
      <c r="I180" s="35"/>
      <c r="J180" s="35"/>
      <c r="K180" s="3"/>
    </row>
    <row r="181" spans="1:11" ht="15" thickBot="1" x14ac:dyDescent="0.35">
      <c r="A181" s="692" t="s">
        <v>139</v>
      </c>
      <c r="B181" s="693"/>
      <c r="C181" s="213">
        <v>0</v>
      </c>
      <c r="D181" s="214">
        <v>0</v>
      </c>
      <c r="E181" s="35"/>
      <c r="F181" s="35"/>
      <c r="G181" s="35"/>
      <c r="H181" s="35"/>
      <c r="I181" s="35"/>
      <c r="J181" s="35"/>
      <c r="K181" s="3"/>
    </row>
    <row r="182" spans="1:11" ht="15" thickBot="1" x14ac:dyDescent="0.35">
      <c r="A182" s="659" t="s">
        <v>141</v>
      </c>
      <c r="B182" s="687"/>
      <c r="C182" s="217">
        <f>SUM(C183:C185)</f>
        <v>0</v>
      </c>
      <c r="D182" s="218">
        <f>SUM(D183:D185)</f>
        <v>0</v>
      </c>
      <c r="E182" s="35"/>
      <c r="F182" s="35"/>
      <c r="G182" s="35"/>
      <c r="H182" s="35"/>
      <c r="I182" s="35"/>
      <c r="J182" s="35"/>
      <c r="K182" s="3"/>
    </row>
    <row r="183" spans="1:11" x14ac:dyDescent="0.3">
      <c r="A183" s="688" t="s">
        <v>137</v>
      </c>
      <c r="B183" s="689"/>
      <c r="C183" s="211">
        <v>0</v>
      </c>
      <c r="D183" s="212">
        <v>0</v>
      </c>
      <c r="E183" s="35"/>
      <c r="F183" s="35"/>
      <c r="G183" s="35"/>
      <c r="H183" s="35"/>
      <c r="I183" s="35"/>
      <c r="J183" s="35"/>
      <c r="K183" s="3"/>
    </row>
    <row r="184" spans="1:11" x14ac:dyDescent="0.3">
      <c r="A184" s="690" t="s">
        <v>138</v>
      </c>
      <c r="B184" s="691"/>
      <c r="C184" s="213">
        <v>0</v>
      </c>
      <c r="D184" s="214">
        <v>0</v>
      </c>
      <c r="E184" s="35"/>
      <c r="F184" s="35"/>
      <c r="G184" s="35"/>
      <c r="H184" s="35"/>
      <c r="I184" s="35"/>
      <c r="J184" s="35"/>
      <c r="K184" s="3"/>
    </row>
    <row r="185" spans="1:11" ht="15" thickBot="1" x14ac:dyDescent="0.35">
      <c r="A185" s="692" t="s">
        <v>139</v>
      </c>
      <c r="B185" s="693"/>
      <c r="C185" s="213">
        <v>0</v>
      </c>
      <c r="D185" s="214">
        <v>0</v>
      </c>
      <c r="E185" s="35"/>
      <c r="F185" s="35"/>
      <c r="G185" s="35"/>
      <c r="H185" s="35"/>
      <c r="I185" s="35"/>
      <c r="J185" s="35"/>
      <c r="K185" s="3"/>
    </row>
    <row r="186" spans="1:11" ht="15" thickBot="1" x14ac:dyDescent="0.35">
      <c r="A186" s="659" t="s">
        <v>142</v>
      </c>
      <c r="B186" s="687"/>
      <c r="C186" s="219">
        <f>C178+C182</f>
        <v>0</v>
      </c>
      <c r="D186" s="218">
        <f>D178+D182</f>
        <v>0</v>
      </c>
      <c r="E186" s="35"/>
      <c r="F186" s="35"/>
      <c r="G186" s="35"/>
      <c r="H186" s="35"/>
      <c r="I186" s="35"/>
      <c r="J186" s="35"/>
      <c r="K186" s="3"/>
    </row>
    <row r="187" spans="1:11" x14ac:dyDescent="0.3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"/>
    </row>
    <row r="188" spans="1:11" ht="15" thickBot="1" x14ac:dyDescent="0.35">
      <c r="A188" s="576" t="s">
        <v>143</v>
      </c>
      <c r="B188" s="576"/>
      <c r="C188" s="576"/>
      <c r="D188" s="600"/>
      <c r="E188" s="35"/>
      <c r="F188" s="35"/>
      <c r="G188" s="35"/>
      <c r="H188" s="35"/>
      <c r="I188" s="35"/>
      <c r="J188" s="35"/>
      <c r="K188" s="3"/>
    </row>
    <row r="189" spans="1:11" ht="15" thickBot="1" x14ac:dyDescent="0.35">
      <c r="A189" s="399" t="s">
        <v>144</v>
      </c>
      <c r="B189" s="400"/>
      <c r="C189" s="151" t="s">
        <v>101</v>
      </c>
      <c r="D189" s="220" t="s">
        <v>105</v>
      </c>
      <c r="E189" s="35"/>
      <c r="F189" s="35"/>
      <c r="G189" s="35"/>
      <c r="H189" s="35"/>
      <c r="I189" s="35"/>
      <c r="J189" s="35"/>
      <c r="K189" s="3"/>
    </row>
    <row r="190" spans="1:11" x14ac:dyDescent="0.3">
      <c r="A190" s="681" t="s">
        <v>145</v>
      </c>
      <c r="B190" s="682"/>
      <c r="C190" s="221">
        <v>0</v>
      </c>
      <c r="D190" s="222">
        <v>0</v>
      </c>
      <c r="E190" s="35"/>
      <c r="F190" s="35"/>
      <c r="G190" s="35"/>
      <c r="H190" s="35"/>
      <c r="I190" s="35"/>
      <c r="J190" s="35"/>
      <c r="K190" s="3"/>
    </row>
    <row r="191" spans="1:11" ht="15" thickBot="1" x14ac:dyDescent="0.35">
      <c r="A191" s="683" t="s">
        <v>146</v>
      </c>
      <c r="B191" s="407"/>
      <c r="C191" s="223">
        <v>0</v>
      </c>
      <c r="D191" s="224">
        <v>0</v>
      </c>
      <c r="E191" s="35"/>
      <c r="F191" s="35"/>
      <c r="G191" s="35"/>
      <c r="H191" s="35"/>
      <c r="I191" s="35"/>
      <c r="J191" s="35"/>
      <c r="K191" s="3"/>
    </row>
    <row r="192" spans="1:11" ht="15" thickBot="1" x14ac:dyDescent="0.35">
      <c r="A192" s="684" t="s">
        <v>134</v>
      </c>
      <c r="B192" s="685"/>
      <c r="C192" s="225">
        <f>SUM(C190:C191)</f>
        <v>0</v>
      </c>
      <c r="D192" s="226">
        <f>SUM(D190:D191)</f>
        <v>0</v>
      </c>
      <c r="E192" s="35"/>
      <c r="F192" s="35"/>
      <c r="G192" s="35"/>
      <c r="H192" s="35"/>
      <c r="I192" s="35"/>
      <c r="J192" s="35"/>
      <c r="K192" s="3"/>
    </row>
    <row r="193" spans="1:11" x14ac:dyDescent="0.3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"/>
    </row>
    <row r="194" spans="1:11" ht="15" thickBot="1" x14ac:dyDescent="0.35">
      <c r="A194" s="686" t="s">
        <v>147</v>
      </c>
      <c r="B194" s="686"/>
      <c r="C194" s="686"/>
      <c r="D194" s="686"/>
      <c r="E194" s="686"/>
      <c r="F194" s="35"/>
      <c r="G194" s="35"/>
      <c r="H194" s="35"/>
      <c r="I194" s="35"/>
      <c r="J194" s="35"/>
      <c r="K194" s="3"/>
    </row>
    <row r="195" spans="1:11" ht="15" thickBot="1" x14ac:dyDescent="0.35">
      <c r="A195" s="227" t="s">
        <v>148</v>
      </c>
      <c r="B195" s="582" t="s">
        <v>149</v>
      </c>
      <c r="C195" s="580"/>
      <c r="D195" s="582" t="s">
        <v>150</v>
      </c>
      <c r="E195" s="580"/>
      <c r="F195" s="35"/>
      <c r="G195" s="35"/>
      <c r="H195" s="35"/>
      <c r="I195" s="35"/>
      <c r="J195" s="35"/>
      <c r="K195" s="3"/>
    </row>
    <row r="196" spans="1:11" ht="15" thickBot="1" x14ac:dyDescent="0.35">
      <c r="A196" s="228"/>
      <c r="B196" s="229" t="s">
        <v>151</v>
      </c>
      <c r="C196" s="230" t="s">
        <v>152</v>
      </c>
      <c r="D196" s="231" t="s">
        <v>153</v>
      </c>
      <c r="E196" s="230" t="s">
        <v>154</v>
      </c>
      <c r="F196" s="35"/>
      <c r="G196" s="35"/>
      <c r="H196" s="35"/>
      <c r="I196" s="35"/>
      <c r="J196" s="35"/>
      <c r="K196" s="3"/>
    </row>
    <row r="197" spans="1:11" ht="15" thickBot="1" x14ac:dyDescent="0.35">
      <c r="A197" s="232" t="s">
        <v>155</v>
      </c>
      <c r="B197" s="676"/>
      <c r="C197" s="617"/>
      <c r="D197" s="617"/>
      <c r="E197" s="618"/>
      <c r="F197" s="35"/>
      <c r="G197" s="35"/>
      <c r="H197" s="35"/>
      <c r="I197" s="35"/>
      <c r="J197" s="35"/>
      <c r="K197" s="3"/>
    </row>
    <row r="198" spans="1:11" x14ac:dyDescent="0.3">
      <c r="A198" s="233" t="s">
        <v>156</v>
      </c>
      <c r="B198" s="234">
        <v>0</v>
      </c>
      <c r="C198" s="234">
        <v>0</v>
      </c>
      <c r="D198" s="235">
        <v>0</v>
      </c>
      <c r="E198" s="234">
        <v>0</v>
      </c>
      <c r="F198" s="35"/>
      <c r="G198" s="35"/>
      <c r="H198" s="35"/>
      <c r="I198" s="35"/>
      <c r="J198" s="35"/>
      <c r="K198" s="3"/>
    </row>
    <row r="199" spans="1:11" ht="28.8" x14ac:dyDescent="0.3">
      <c r="A199" s="233" t="s">
        <v>157</v>
      </c>
      <c r="B199" s="234">
        <v>0</v>
      </c>
      <c r="C199" s="234">
        <v>0</v>
      </c>
      <c r="D199" s="235">
        <v>0</v>
      </c>
      <c r="E199" s="234">
        <v>0</v>
      </c>
      <c r="F199" s="35"/>
      <c r="G199" s="35"/>
      <c r="H199" s="35"/>
      <c r="I199" s="35"/>
      <c r="J199" s="35"/>
      <c r="K199" s="3"/>
    </row>
    <row r="200" spans="1:11" x14ac:dyDescent="0.3">
      <c r="A200" s="233" t="s">
        <v>158</v>
      </c>
      <c r="B200" s="234">
        <v>0</v>
      </c>
      <c r="C200" s="234">
        <v>0</v>
      </c>
      <c r="D200" s="235">
        <v>0</v>
      </c>
      <c r="E200" s="234">
        <v>0</v>
      </c>
      <c r="F200" s="35"/>
      <c r="G200" s="35"/>
      <c r="H200" s="35"/>
      <c r="I200" s="35"/>
      <c r="J200" s="35"/>
      <c r="K200" s="3"/>
    </row>
    <row r="201" spans="1:11" x14ac:dyDescent="0.3">
      <c r="A201" s="233" t="s">
        <v>159</v>
      </c>
      <c r="B201" s="234">
        <v>0</v>
      </c>
      <c r="C201" s="234">
        <v>0</v>
      </c>
      <c r="D201" s="235">
        <v>0</v>
      </c>
      <c r="E201" s="234">
        <v>0</v>
      </c>
      <c r="F201" s="35"/>
      <c r="G201" s="35"/>
      <c r="H201" s="35"/>
      <c r="I201" s="35"/>
      <c r="J201" s="35"/>
      <c r="K201" s="3"/>
    </row>
    <row r="202" spans="1:11" x14ac:dyDescent="0.3">
      <c r="A202" s="236" t="s">
        <v>86</v>
      </c>
      <c r="B202" s="234">
        <v>0</v>
      </c>
      <c r="C202" s="234">
        <v>0</v>
      </c>
      <c r="D202" s="235">
        <v>0</v>
      </c>
      <c r="E202" s="234">
        <v>0</v>
      </c>
      <c r="F202" s="35"/>
      <c r="G202" s="35"/>
      <c r="H202" s="35"/>
      <c r="I202" s="35"/>
      <c r="J202" s="35"/>
      <c r="K202" s="3"/>
    </row>
    <row r="203" spans="1:11" ht="15" thickBot="1" x14ac:dyDescent="0.35">
      <c r="A203" s="237" t="s">
        <v>86</v>
      </c>
      <c r="B203" s="234">
        <v>0</v>
      </c>
      <c r="C203" s="234">
        <v>0</v>
      </c>
      <c r="D203" s="235">
        <v>0</v>
      </c>
      <c r="E203" s="234">
        <v>0</v>
      </c>
      <c r="F203" s="35"/>
      <c r="G203" s="35"/>
      <c r="H203" s="35"/>
      <c r="I203" s="35"/>
      <c r="J203" s="35"/>
      <c r="K203" s="3"/>
    </row>
    <row r="204" spans="1:11" ht="15" thickBot="1" x14ac:dyDescent="0.35">
      <c r="A204" s="238" t="s">
        <v>134</v>
      </c>
      <c r="B204" s="161">
        <f>SUM(B198:B201)</f>
        <v>0</v>
      </c>
      <c r="C204" s="161">
        <f>SUM(C198:C201)</f>
        <v>0</v>
      </c>
      <c r="D204" s="161">
        <f>SUM(D198:D201)</f>
        <v>0</v>
      </c>
      <c r="E204" s="161">
        <f>SUM(E198:E201)</f>
        <v>0</v>
      </c>
      <c r="F204" s="35"/>
      <c r="G204" s="35"/>
      <c r="H204" s="35"/>
      <c r="I204" s="35"/>
      <c r="J204" s="35"/>
      <c r="K204" s="3"/>
    </row>
    <row r="205" spans="1:11" ht="15" thickBot="1" x14ac:dyDescent="0.35">
      <c r="A205" s="232" t="s">
        <v>160</v>
      </c>
      <c r="B205" s="676"/>
      <c r="C205" s="617"/>
      <c r="D205" s="617"/>
      <c r="E205" s="618"/>
      <c r="F205" s="35"/>
      <c r="G205" s="35"/>
      <c r="H205" s="35"/>
      <c r="I205" s="35"/>
      <c r="J205" s="35"/>
      <c r="K205" s="3"/>
    </row>
    <row r="206" spans="1:11" x14ac:dyDescent="0.3">
      <c r="A206" s="233" t="s">
        <v>156</v>
      </c>
      <c r="B206" s="234">
        <v>0</v>
      </c>
      <c r="C206" s="234">
        <v>0</v>
      </c>
      <c r="D206" s="235">
        <v>0</v>
      </c>
      <c r="E206" s="234">
        <v>0</v>
      </c>
      <c r="F206" s="35"/>
      <c r="G206" s="35"/>
      <c r="H206" s="35"/>
      <c r="I206" s="35"/>
      <c r="J206" s="35"/>
      <c r="K206" s="3"/>
    </row>
    <row r="207" spans="1:11" ht="28.8" x14ac:dyDescent="0.3">
      <c r="A207" s="233" t="s">
        <v>157</v>
      </c>
      <c r="B207" s="234">
        <v>0</v>
      </c>
      <c r="C207" s="234">
        <v>0</v>
      </c>
      <c r="D207" s="235">
        <v>0</v>
      </c>
      <c r="E207" s="234">
        <v>0</v>
      </c>
      <c r="F207" s="35"/>
      <c r="G207" s="35"/>
      <c r="H207" s="35"/>
      <c r="I207" s="35"/>
      <c r="J207" s="35"/>
      <c r="K207" s="3"/>
    </row>
    <row r="208" spans="1:11" x14ac:dyDescent="0.3">
      <c r="A208" s="233" t="s">
        <v>158</v>
      </c>
      <c r="B208" s="234">
        <v>0</v>
      </c>
      <c r="C208" s="234">
        <v>0</v>
      </c>
      <c r="D208" s="235">
        <v>0</v>
      </c>
      <c r="E208" s="234">
        <v>0</v>
      </c>
      <c r="F208" s="35"/>
      <c r="G208" s="35"/>
      <c r="H208" s="35"/>
      <c r="I208" s="35"/>
      <c r="J208" s="35"/>
      <c r="K208" s="3"/>
    </row>
    <row r="209" spans="1:11" x14ac:dyDescent="0.3">
      <c r="A209" s="233" t="s">
        <v>159</v>
      </c>
      <c r="B209" s="234">
        <v>0</v>
      </c>
      <c r="C209" s="234">
        <v>0</v>
      </c>
      <c r="D209" s="235">
        <v>0</v>
      </c>
      <c r="E209" s="234">
        <v>0</v>
      </c>
      <c r="F209" s="35"/>
      <c r="G209" s="35"/>
      <c r="H209" s="35"/>
      <c r="I209" s="35"/>
      <c r="J209" s="35"/>
      <c r="K209" s="3"/>
    </row>
    <row r="210" spans="1:11" x14ac:dyDescent="0.3">
      <c r="A210" s="236" t="s">
        <v>86</v>
      </c>
      <c r="B210" s="234">
        <v>0</v>
      </c>
      <c r="C210" s="234">
        <v>0</v>
      </c>
      <c r="D210" s="235">
        <v>0</v>
      </c>
      <c r="E210" s="234">
        <v>0</v>
      </c>
      <c r="F210" s="35"/>
      <c r="G210" s="35"/>
      <c r="H210" s="35"/>
      <c r="I210" s="35"/>
      <c r="J210" s="35"/>
      <c r="K210" s="3"/>
    </row>
    <row r="211" spans="1:11" ht="15" thickBot="1" x14ac:dyDescent="0.35">
      <c r="A211" s="237" t="s">
        <v>86</v>
      </c>
      <c r="B211" s="234">
        <v>0</v>
      </c>
      <c r="C211" s="234">
        <v>0</v>
      </c>
      <c r="D211" s="235">
        <v>0</v>
      </c>
      <c r="E211" s="234">
        <v>0</v>
      </c>
      <c r="F211" s="35"/>
      <c r="G211" s="35"/>
      <c r="H211" s="35"/>
      <c r="I211" s="35"/>
      <c r="J211" s="35"/>
      <c r="K211" s="3"/>
    </row>
    <row r="212" spans="1:11" ht="15" thickBot="1" x14ac:dyDescent="0.35">
      <c r="A212" s="239" t="s">
        <v>134</v>
      </c>
      <c r="B212" s="161">
        <f>SUM(B206:B209)</f>
        <v>0</v>
      </c>
      <c r="C212" s="161">
        <f>SUM(C206:C209)</f>
        <v>0</v>
      </c>
      <c r="D212" s="161">
        <f>SUM(D206:D209)</f>
        <v>0</v>
      </c>
      <c r="E212" s="161">
        <f>SUM(E206:E209)</f>
        <v>0</v>
      </c>
      <c r="F212" s="35"/>
      <c r="G212" s="35"/>
      <c r="H212" s="35"/>
      <c r="I212" s="35"/>
      <c r="J212" s="35"/>
      <c r="K212" s="3"/>
    </row>
    <row r="213" spans="1:11" x14ac:dyDescent="0.3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"/>
    </row>
    <row r="214" spans="1:11" ht="15" thickBot="1" x14ac:dyDescent="0.35">
      <c r="A214" s="576" t="s">
        <v>161</v>
      </c>
      <c r="B214" s="576"/>
      <c r="C214" s="576"/>
      <c r="D214" s="600"/>
      <c r="E214" s="35"/>
      <c r="F214" s="35"/>
      <c r="G214" s="240"/>
      <c r="H214" s="35"/>
      <c r="I214" s="35"/>
      <c r="J214" s="35"/>
      <c r="K214" s="3"/>
    </row>
    <row r="215" spans="1:11" ht="87" thickBot="1" x14ac:dyDescent="0.35">
      <c r="A215" s="677" t="s">
        <v>162</v>
      </c>
      <c r="B215" s="678"/>
      <c r="C215" s="151" t="s">
        <v>101</v>
      </c>
      <c r="D215" s="220" t="s">
        <v>1</v>
      </c>
      <c r="E215" s="220" t="s">
        <v>163</v>
      </c>
      <c r="F215" s="35"/>
      <c r="G215" s="21"/>
      <c r="H215" s="35"/>
      <c r="I215" s="35"/>
      <c r="J215" s="35"/>
      <c r="K215" s="3"/>
    </row>
    <row r="216" spans="1:11" x14ac:dyDescent="0.3">
      <c r="A216" s="679" t="s">
        <v>164</v>
      </c>
      <c r="B216" s="680"/>
      <c r="C216" s="241">
        <v>0</v>
      </c>
      <c r="D216" s="242">
        <v>0</v>
      </c>
      <c r="E216" s="242"/>
      <c r="F216" s="35"/>
      <c r="G216" s="21"/>
      <c r="H216" s="35"/>
      <c r="I216" s="35"/>
      <c r="J216" s="35"/>
      <c r="K216" s="3"/>
    </row>
    <row r="217" spans="1:11" x14ac:dyDescent="0.3">
      <c r="A217" s="674" t="s">
        <v>411</v>
      </c>
      <c r="B217" s="675"/>
      <c r="C217" s="243">
        <v>0</v>
      </c>
      <c r="D217" s="214">
        <v>0</v>
      </c>
      <c r="E217" s="214"/>
      <c r="F217" s="35"/>
      <c r="G217" s="21"/>
      <c r="H217" s="35"/>
      <c r="I217" s="35"/>
      <c r="J217" s="35"/>
      <c r="K217" s="3"/>
    </row>
    <row r="218" spans="1:11" x14ac:dyDescent="0.3">
      <c r="A218" s="670" t="s">
        <v>165</v>
      </c>
      <c r="B218" s="671"/>
      <c r="C218" s="244">
        <v>0</v>
      </c>
      <c r="D218" s="245">
        <v>0</v>
      </c>
      <c r="E218" s="245"/>
      <c r="F218" s="35"/>
      <c r="G218" s="22"/>
      <c r="H218" s="35"/>
      <c r="I218" s="35"/>
      <c r="J218" s="35"/>
      <c r="K218" s="3"/>
    </row>
    <row r="219" spans="1:11" x14ac:dyDescent="0.3">
      <c r="A219" s="672" t="s">
        <v>166</v>
      </c>
      <c r="B219" s="673"/>
      <c r="C219" s="243">
        <v>0</v>
      </c>
      <c r="D219" s="214">
        <v>0</v>
      </c>
      <c r="E219" s="214"/>
      <c r="F219" s="35"/>
      <c r="G219" s="21"/>
      <c r="H219" s="35"/>
      <c r="I219" s="35"/>
      <c r="J219" s="35"/>
      <c r="K219" s="3"/>
    </row>
    <row r="220" spans="1:11" x14ac:dyDescent="0.3">
      <c r="A220" s="674" t="s">
        <v>167</v>
      </c>
      <c r="B220" s="675"/>
      <c r="C220" s="246">
        <v>0</v>
      </c>
      <c r="D220" s="247">
        <v>0</v>
      </c>
      <c r="E220" s="247"/>
      <c r="F220" s="35"/>
      <c r="G220" s="21"/>
      <c r="H220" s="35"/>
      <c r="I220" s="35"/>
      <c r="J220" s="35"/>
      <c r="K220" s="3"/>
    </row>
    <row r="221" spans="1:11" x14ac:dyDescent="0.3">
      <c r="A221" s="674" t="s">
        <v>168</v>
      </c>
      <c r="B221" s="675"/>
      <c r="C221" s="246">
        <v>0</v>
      </c>
      <c r="D221" s="247">
        <v>0</v>
      </c>
      <c r="E221" s="247"/>
      <c r="F221" s="35"/>
      <c r="G221" s="21"/>
      <c r="H221" s="35"/>
      <c r="I221" s="35"/>
      <c r="J221" s="35"/>
      <c r="K221" s="3"/>
    </row>
    <row r="222" spans="1:11" x14ac:dyDescent="0.3">
      <c r="A222" s="674" t="s">
        <v>169</v>
      </c>
      <c r="B222" s="675"/>
      <c r="C222" s="246">
        <v>0</v>
      </c>
      <c r="D222" s="247">
        <v>0</v>
      </c>
      <c r="E222" s="247"/>
      <c r="F222" s="35"/>
      <c r="G222" s="21"/>
      <c r="H222" s="35"/>
      <c r="I222" s="35"/>
      <c r="J222" s="35"/>
      <c r="K222" s="3"/>
    </row>
    <row r="223" spans="1:11" x14ac:dyDescent="0.3">
      <c r="A223" s="674" t="s">
        <v>170</v>
      </c>
      <c r="B223" s="675"/>
      <c r="C223" s="246">
        <v>0</v>
      </c>
      <c r="D223" s="247">
        <v>0</v>
      </c>
      <c r="E223" s="214"/>
      <c r="F223" s="35"/>
      <c r="G223" s="35"/>
      <c r="H223" s="35"/>
      <c r="I223" s="35"/>
      <c r="J223" s="35"/>
      <c r="K223" s="3"/>
    </row>
    <row r="224" spans="1:11" ht="15" thickBot="1" x14ac:dyDescent="0.35">
      <c r="A224" s="665" t="s">
        <v>18</v>
      </c>
      <c r="B224" s="666"/>
      <c r="C224" s="246">
        <v>0</v>
      </c>
      <c r="D224" s="247">
        <v>0</v>
      </c>
      <c r="E224" s="248"/>
      <c r="F224" s="35"/>
      <c r="G224" s="35"/>
      <c r="H224" s="35"/>
      <c r="I224" s="35"/>
      <c r="J224" s="35"/>
      <c r="K224" s="3"/>
    </row>
    <row r="225" spans="1:11" ht="15" thickBot="1" x14ac:dyDescent="0.35">
      <c r="A225" s="667" t="s">
        <v>98</v>
      </c>
      <c r="B225" s="668"/>
      <c r="C225" s="249">
        <f>C216+C217+C219+C223</f>
        <v>0</v>
      </c>
      <c r="D225" s="28">
        <f>D216+D217+D219+D223</f>
        <v>0</v>
      </c>
      <c r="E225" s="28"/>
      <c r="F225" s="35"/>
      <c r="G225" s="35"/>
      <c r="H225" s="35"/>
      <c r="I225" s="35"/>
      <c r="J225" s="35"/>
      <c r="K225" s="3"/>
    </row>
    <row r="226" spans="1:11" x14ac:dyDescent="0.3">
      <c r="A226" s="397"/>
      <c r="B226" s="397"/>
      <c r="C226" s="398"/>
      <c r="D226" s="398"/>
      <c r="E226" s="398"/>
      <c r="F226" s="256"/>
      <c r="G226" s="256"/>
      <c r="H226" s="256"/>
      <c r="I226" s="256"/>
      <c r="J226" s="256"/>
      <c r="K226" s="3"/>
    </row>
    <row r="227" spans="1:11" ht="15" thickBot="1" x14ac:dyDescent="0.35">
      <c r="A227" s="448" t="s">
        <v>171</v>
      </c>
      <c r="B227" s="448"/>
      <c r="C227" s="448"/>
      <c r="D227" s="448"/>
      <c r="E227" s="35"/>
      <c r="F227" s="35"/>
      <c r="G227" s="35"/>
      <c r="H227" s="35"/>
      <c r="I227" s="35"/>
      <c r="J227" s="35"/>
      <c r="K227" s="3"/>
    </row>
    <row r="228" spans="1:11" ht="15" thickBot="1" x14ac:dyDescent="0.35">
      <c r="A228" s="551" t="s">
        <v>100</v>
      </c>
      <c r="B228" s="669"/>
      <c r="C228" s="188" t="s">
        <v>101</v>
      </c>
      <c r="D228" s="191" t="s">
        <v>105</v>
      </c>
      <c r="E228" s="35"/>
      <c r="F228" s="35"/>
      <c r="G228" s="35"/>
      <c r="H228" s="35"/>
      <c r="I228" s="35"/>
      <c r="J228" s="35"/>
      <c r="K228" s="3"/>
    </row>
    <row r="229" spans="1:11" ht="15" thickBot="1" x14ac:dyDescent="0.35">
      <c r="A229" s="434" t="s">
        <v>172</v>
      </c>
      <c r="B229" s="660"/>
      <c r="C229" s="250">
        <v>0</v>
      </c>
      <c r="D229" s="251">
        <v>0</v>
      </c>
      <c r="E229" s="35"/>
      <c r="F229" s="35"/>
      <c r="G229" s="35"/>
      <c r="H229" s="35"/>
      <c r="I229" s="35"/>
      <c r="J229" s="35"/>
      <c r="K229" s="3"/>
    </row>
    <row r="230" spans="1:11" ht="15" thickBot="1" x14ac:dyDescent="0.35">
      <c r="A230" s="434" t="s">
        <v>173</v>
      </c>
      <c r="B230" s="660"/>
      <c r="C230" s="250">
        <v>0</v>
      </c>
      <c r="D230" s="251">
        <v>0</v>
      </c>
      <c r="E230" s="35"/>
      <c r="F230" s="35"/>
      <c r="G230" s="35"/>
      <c r="H230" s="35"/>
      <c r="I230" s="35"/>
      <c r="J230" s="35"/>
      <c r="K230" s="3"/>
    </row>
    <row r="231" spans="1:11" ht="15" thickBot="1" x14ac:dyDescent="0.35">
      <c r="A231" s="434" t="s">
        <v>174</v>
      </c>
      <c r="B231" s="660"/>
      <c r="C231" s="250">
        <v>0</v>
      </c>
      <c r="D231" s="251">
        <v>0</v>
      </c>
      <c r="E231" s="35"/>
      <c r="F231" s="35"/>
      <c r="G231" s="35"/>
      <c r="H231" s="35"/>
      <c r="I231" s="35"/>
      <c r="J231" s="35"/>
      <c r="K231" s="3"/>
    </row>
    <row r="232" spans="1:11" ht="15" thickBot="1" x14ac:dyDescent="0.35">
      <c r="A232" s="434" t="s">
        <v>412</v>
      </c>
      <c r="B232" s="660"/>
      <c r="C232" s="250">
        <v>0</v>
      </c>
      <c r="D232" s="251">
        <v>0</v>
      </c>
      <c r="E232" s="35"/>
      <c r="F232" s="35"/>
      <c r="G232" s="35"/>
      <c r="H232" s="35"/>
      <c r="I232" s="35"/>
      <c r="J232" s="35"/>
      <c r="K232" s="3"/>
    </row>
    <row r="233" spans="1:11" ht="15" thickBot="1" x14ac:dyDescent="0.35">
      <c r="A233" s="434" t="s">
        <v>175</v>
      </c>
      <c r="B233" s="660"/>
      <c r="C233" s="250">
        <v>0</v>
      </c>
      <c r="D233" s="251">
        <v>0</v>
      </c>
      <c r="E233" s="35"/>
      <c r="F233" s="35"/>
      <c r="G233" s="35"/>
      <c r="H233" s="35"/>
      <c r="I233" s="35"/>
      <c r="J233" s="35"/>
      <c r="K233" s="3"/>
    </row>
    <row r="234" spans="1:11" ht="15" thickBot="1" x14ac:dyDescent="0.35">
      <c r="A234" s="652" t="s">
        <v>176</v>
      </c>
      <c r="B234" s="660"/>
      <c r="C234" s="250">
        <v>0</v>
      </c>
      <c r="D234" s="251">
        <v>0</v>
      </c>
      <c r="E234" s="35"/>
      <c r="F234" s="35"/>
      <c r="G234" s="35"/>
      <c r="H234" s="35"/>
      <c r="I234" s="35"/>
      <c r="J234" s="35"/>
      <c r="K234" s="3"/>
    </row>
    <row r="235" spans="1:11" ht="15" thickBot="1" x14ac:dyDescent="0.35">
      <c r="A235" s="652" t="s">
        <v>413</v>
      </c>
      <c r="B235" s="660"/>
      <c r="C235" s="250">
        <v>0</v>
      </c>
      <c r="D235" s="251">
        <v>0</v>
      </c>
      <c r="E235" s="35"/>
      <c r="F235" s="35"/>
      <c r="G235" s="35"/>
      <c r="H235" s="35"/>
      <c r="I235" s="35"/>
      <c r="J235" s="35"/>
      <c r="K235" s="3"/>
    </row>
    <row r="236" spans="1:11" ht="15" thickBot="1" x14ac:dyDescent="0.35">
      <c r="A236" s="652" t="s">
        <v>177</v>
      </c>
      <c r="B236" s="660"/>
      <c r="C236" s="250">
        <v>0</v>
      </c>
      <c r="D236" s="251">
        <v>0</v>
      </c>
      <c r="E236" s="35"/>
      <c r="F236" s="35"/>
      <c r="G236" s="35"/>
      <c r="H236" s="35"/>
      <c r="I236" s="35"/>
      <c r="J236" s="35"/>
      <c r="K236" s="3"/>
    </row>
    <row r="237" spans="1:11" ht="15" thickBot="1" x14ac:dyDescent="0.35">
      <c r="A237" s="652" t="s">
        <v>178</v>
      </c>
      <c r="B237" s="580"/>
      <c r="C237" s="252">
        <f>SUM(C238:C257)</f>
        <v>0</v>
      </c>
      <c r="D237" s="253">
        <f>SUM(D238:D257)</f>
        <v>0</v>
      </c>
      <c r="E237" s="35"/>
      <c r="F237" s="35"/>
      <c r="G237" s="35"/>
      <c r="H237" s="35"/>
      <c r="I237" s="35"/>
      <c r="J237" s="35"/>
      <c r="K237" s="3"/>
    </row>
    <row r="238" spans="1:11" x14ac:dyDescent="0.3">
      <c r="A238" s="663" t="s">
        <v>114</v>
      </c>
      <c r="B238" s="664"/>
      <c r="C238" s="250">
        <v>0</v>
      </c>
      <c r="D238" s="251">
        <v>0</v>
      </c>
      <c r="E238" s="35"/>
      <c r="F238" s="35"/>
      <c r="G238" s="35"/>
      <c r="H238" s="35"/>
      <c r="I238" s="35"/>
      <c r="J238" s="35"/>
      <c r="K238" s="3"/>
    </row>
    <row r="239" spans="1:11" x14ac:dyDescent="0.3">
      <c r="A239" s="601" t="s">
        <v>115</v>
      </c>
      <c r="B239" s="656"/>
      <c r="C239" s="250">
        <v>0</v>
      </c>
      <c r="D239" s="251">
        <v>0</v>
      </c>
      <c r="E239" s="35"/>
      <c r="F239" s="35"/>
      <c r="G239" s="35"/>
      <c r="H239" s="35"/>
      <c r="I239" s="35"/>
      <c r="J239" s="35"/>
      <c r="K239" s="3"/>
    </row>
    <row r="240" spans="1:11" x14ac:dyDescent="0.3">
      <c r="A240" s="470" t="s">
        <v>116</v>
      </c>
      <c r="B240" s="656"/>
      <c r="C240" s="250">
        <v>0</v>
      </c>
      <c r="D240" s="251">
        <v>0</v>
      </c>
      <c r="E240" s="35"/>
      <c r="F240" s="35"/>
      <c r="G240" s="35"/>
      <c r="H240" s="35"/>
      <c r="I240" s="35"/>
      <c r="J240" s="35"/>
      <c r="K240" s="3"/>
    </row>
    <row r="241" spans="1:11" x14ac:dyDescent="0.3">
      <c r="A241" s="662" t="s">
        <v>117</v>
      </c>
      <c r="B241" s="656"/>
      <c r="C241" s="250">
        <v>0</v>
      </c>
      <c r="D241" s="251">
        <v>0</v>
      </c>
      <c r="E241" s="35"/>
      <c r="F241" s="35"/>
      <c r="G241" s="35"/>
      <c r="H241" s="35"/>
      <c r="I241" s="35"/>
      <c r="J241" s="35"/>
      <c r="K241" s="3"/>
    </row>
    <row r="242" spans="1:11" x14ac:dyDescent="0.3">
      <c r="A242" s="470" t="s">
        <v>118</v>
      </c>
      <c r="B242" s="656"/>
      <c r="C242" s="250">
        <v>0</v>
      </c>
      <c r="D242" s="251">
        <v>0</v>
      </c>
      <c r="E242" s="35"/>
      <c r="F242" s="35"/>
      <c r="G242" s="35"/>
      <c r="H242" s="35"/>
      <c r="I242" s="35"/>
      <c r="J242" s="35"/>
      <c r="K242" s="3"/>
    </row>
    <row r="243" spans="1:11" x14ac:dyDescent="0.3">
      <c r="A243" s="470" t="s">
        <v>119</v>
      </c>
      <c r="B243" s="656"/>
      <c r="C243" s="250">
        <v>0</v>
      </c>
      <c r="D243" s="251">
        <v>0</v>
      </c>
      <c r="E243" s="35"/>
      <c r="F243" s="35"/>
      <c r="G243" s="35"/>
      <c r="H243" s="35"/>
      <c r="I243" s="35"/>
      <c r="J243" s="35"/>
      <c r="K243" s="3"/>
    </row>
    <row r="244" spans="1:11" x14ac:dyDescent="0.3">
      <c r="A244" s="470" t="s">
        <v>120</v>
      </c>
      <c r="B244" s="656"/>
      <c r="C244" s="250">
        <v>0</v>
      </c>
      <c r="D244" s="251">
        <v>0</v>
      </c>
      <c r="E244" s="35"/>
      <c r="F244" s="35"/>
      <c r="G244" s="35"/>
      <c r="H244" s="35"/>
      <c r="I244" s="35"/>
      <c r="J244" s="35"/>
      <c r="K244" s="3"/>
    </row>
    <row r="245" spans="1:11" x14ac:dyDescent="0.3">
      <c r="A245" s="470" t="s">
        <v>121</v>
      </c>
      <c r="B245" s="656"/>
      <c r="C245" s="250">
        <v>0</v>
      </c>
      <c r="D245" s="251">
        <v>0</v>
      </c>
      <c r="E245" s="35"/>
      <c r="F245" s="35"/>
      <c r="G245" s="35"/>
      <c r="H245" s="35"/>
      <c r="I245" s="35"/>
      <c r="J245" s="35"/>
      <c r="K245" s="3"/>
    </row>
    <row r="246" spans="1:11" x14ac:dyDescent="0.3">
      <c r="A246" s="470" t="s">
        <v>122</v>
      </c>
      <c r="B246" s="656"/>
      <c r="C246" s="250">
        <v>0</v>
      </c>
      <c r="D246" s="251">
        <v>0</v>
      </c>
      <c r="E246" s="35"/>
      <c r="F246" s="35"/>
      <c r="G246" s="35"/>
      <c r="H246" s="35"/>
      <c r="I246" s="35"/>
      <c r="J246" s="35"/>
      <c r="K246" s="3"/>
    </row>
    <row r="247" spans="1:11" x14ac:dyDescent="0.3">
      <c r="A247" s="470" t="s">
        <v>123</v>
      </c>
      <c r="B247" s="656"/>
      <c r="C247" s="250">
        <v>0</v>
      </c>
      <c r="D247" s="251">
        <v>0</v>
      </c>
      <c r="E247" s="35"/>
      <c r="F247" s="35"/>
      <c r="G247" s="35"/>
      <c r="H247" s="35"/>
      <c r="I247" s="35"/>
      <c r="J247" s="35"/>
      <c r="K247" s="3"/>
    </row>
    <row r="248" spans="1:11" x14ac:dyDescent="0.3">
      <c r="A248" s="470" t="s">
        <v>124</v>
      </c>
      <c r="B248" s="656"/>
      <c r="C248" s="250">
        <v>0</v>
      </c>
      <c r="D248" s="251">
        <v>0</v>
      </c>
      <c r="E248" s="35"/>
      <c r="F248" s="35"/>
      <c r="G248" s="35"/>
      <c r="H248" s="35"/>
      <c r="I248" s="35"/>
      <c r="J248" s="35"/>
      <c r="K248" s="3"/>
    </row>
    <row r="249" spans="1:11" x14ac:dyDescent="0.3">
      <c r="A249" s="470" t="s">
        <v>125</v>
      </c>
      <c r="B249" s="656"/>
      <c r="C249" s="250">
        <v>0</v>
      </c>
      <c r="D249" s="251">
        <v>0</v>
      </c>
      <c r="E249" s="35"/>
      <c r="F249" s="35"/>
      <c r="G249" s="35"/>
      <c r="H249" s="35"/>
      <c r="I249" s="35"/>
      <c r="J249" s="35"/>
      <c r="K249" s="3"/>
    </row>
    <row r="250" spans="1:11" x14ac:dyDescent="0.3">
      <c r="A250" s="470" t="s">
        <v>126</v>
      </c>
      <c r="B250" s="656"/>
      <c r="C250" s="250">
        <v>0</v>
      </c>
      <c r="D250" s="251">
        <v>0</v>
      </c>
      <c r="E250" s="35"/>
      <c r="F250" s="35"/>
      <c r="G250" s="35"/>
      <c r="H250" s="35"/>
      <c r="I250" s="35"/>
      <c r="J250" s="35"/>
      <c r="K250" s="3"/>
    </row>
    <row r="251" spans="1:11" x14ac:dyDescent="0.3">
      <c r="A251" s="655" t="s">
        <v>127</v>
      </c>
      <c r="B251" s="656"/>
      <c r="C251" s="250">
        <v>0</v>
      </c>
      <c r="D251" s="251">
        <v>0</v>
      </c>
      <c r="E251" s="35"/>
      <c r="F251" s="35"/>
      <c r="G251" s="35"/>
      <c r="H251" s="35"/>
      <c r="I251" s="35"/>
      <c r="J251" s="35"/>
      <c r="K251" s="3"/>
    </row>
    <row r="252" spans="1:11" x14ac:dyDescent="0.3">
      <c r="A252" s="655" t="s">
        <v>128</v>
      </c>
      <c r="B252" s="656"/>
      <c r="C252" s="250">
        <v>0</v>
      </c>
      <c r="D252" s="251">
        <v>0</v>
      </c>
      <c r="E252" s="35"/>
      <c r="F252" s="35"/>
      <c r="G252" s="35"/>
      <c r="H252" s="35"/>
      <c r="I252" s="35"/>
      <c r="J252" s="35"/>
      <c r="K252" s="3"/>
    </row>
    <row r="253" spans="1:11" x14ac:dyDescent="0.3">
      <c r="A253" s="662" t="s">
        <v>129</v>
      </c>
      <c r="B253" s="656"/>
      <c r="C253" s="250">
        <v>0</v>
      </c>
      <c r="D253" s="251">
        <v>0</v>
      </c>
      <c r="E253" s="35"/>
      <c r="F253" s="35"/>
      <c r="G253" s="35"/>
      <c r="H253" s="35"/>
      <c r="I253" s="35"/>
      <c r="J253" s="35"/>
      <c r="K253" s="3"/>
    </row>
    <row r="254" spans="1:11" x14ac:dyDescent="0.3">
      <c r="A254" s="662" t="s">
        <v>130</v>
      </c>
      <c r="B254" s="656"/>
      <c r="C254" s="250">
        <v>0</v>
      </c>
      <c r="D254" s="251">
        <v>0</v>
      </c>
      <c r="E254" s="35"/>
      <c r="F254" s="35"/>
      <c r="G254" s="35"/>
      <c r="H254" s="35"/>
      <c r="I254" s="35"/>
      <c r="J254" s="35"/>
      <c r="K254" s="3"/>
    </row>
    <row r="255" spans="1:11" x14ac:dyDescent="0.3">
      <c r="A255" s="655" t="s">
        <v>131</v>
      </c>
      <c r="B255" s="656"/>
      <c r="C255" s="250">
        <v>0</v>
      </c>
      <c r="D255" s="251">
        <v>0</v>
      </c>
      <c r="E255" s="35"/>
      <c r="F255" s="35"/>
      <c r="G255" s="35"/>
      <c r="H255" s="35"/>
      <c r="I255" s="35"/>
      <c r="J255" s="35"/>
      <c r="K255" s="3"/>
    </row>
    <row r="256" spans="1:11" x14ac:dyDescent="0.3">
      <c r="A256" s="655" t="s">
        <v>132</v>
      </c>
      <c r="B256" s="656"/>
      <c r="C256" s="250">
        <v>0</v>
      </c>
      <c r="D256" s="251">
        <v>0</v>
      </c>
      <c r="E256" s="35"/>
      <c r="F256" s="35"/>
      <c r="G256" s="35"/>
      <c r="H256" s="35"/>
      <c r="I256" s="35"/>
      <c r="J256" s="35"/>
      <c r="K256" s="3"/>
    </row>
    <row r="257" spans="1:11" ht="15" thickBot="1" x14ac:dyDescent="0.35">
      <c r="A257" s="657" t="s">
        <v>133</v>
      </c>
      <c r="B257" s="658"/>
      <c r="C257" s="254">
        <v>0</v>
      </c>
      <c r="D257" s="251">
        <v>0</v>
      </c>
      <c r="E257" s="35"/>
      <c r="F257" s="35"/>
      <c r="G257" s="35"/>
      <c r="H257" s="35"/>
      <c r="I257" s="35"/>
      <c r="J257" s="35"/>
      <c r="K257" s="3"/>
    </row>
    <row r="258" spans="1:11" ht="15" thickBot="1" x14ac:dyDescent="0.35">
      <c r="A258" s="659" t="s">
        <v>134</v>
      </c>
      <c r="B258" s="660"/>
      <c r="C258" s="218">
        <f>C236+C237</f>
        <v>0</v>
      </c>
      <c r="D258" s="218">
        <f>D237+D236</f>
        <v>0</v>
      </c>
      <c r="E258" s="35"/>
      <c r="F258" s="35"/>
      <c r="G258" s="35"/>
      <c r="H258" s="35"/>
      <c r="I258" s="35"/>
      <c r="J258" s="35"/>
      <c r="K258" s="3"/>
    </row>
    <row r="259" spans="1:11" x14ac:dyDescent="0.3">
      <c r="E259" s="35"/>
      <c r="F259" s="35"/>
      <c r="G259" s="35"/>
      <c r="H259" s="35"/>
      <c r="I259" s="35"/>
      <c r="J259" s="35"/>
      <c r="K259" s="3"/>
    </row>
    <row r="260" spans="1:11" ht="15" thickBot="1" x14ac:dyDescent="0.35">
      <c r="A260" s="661" t="s">
        <v>179</v>
      </c>
      <c r="B260" s="661"/>
      <c r="C260" s="661"/>
      <c r="D260" s="35"/>
      <c r="E260" s="35"/>
      <c r="F260" s="35"/>
      <c r="G260" s="35"/>
      <c r="H260" s="35"/>
      <c r="I260" s="35"/>
      <c r="J260" s="35"/>
      <c r="K260" s="3"/>
    </row>
    <row r="261" spans="1:11" ht="15" thickBot="1" x14ac:dyDescent="0.35">
      <c r="A261" s="652" t="s">
        <v>180</v>
      </c>
      <c r="B261" s="653"/>
      <c r="C261" s="255" t="s">
        <v>0</v>
      </c>
      <c r="D261" s="191" t="s">
        <v>1</v>
      </c>
      <c r="E261" s="35"/>
      <c r="F261" s="35"/>
      <c r="G261" s="654"/>
      <c r="H261" s="654"/>
      <c r="I261" s="35"/>
      <c r="J261" s="35"/>
      <c r="K261" s="3"/>
    </row>
    <row r="262" spans="1:11" ht="15" thickBot="1" x14ac:dyDescent="0.35">
      <c r="A262" s="428" t="s">
        <v>181</v>
      </c>
      <c r="B262" s="430"/>
      <c r="C262" s="249">
        <f>SUM(C263:C272)</f>
        <v>0</v>
      </c>
      <c r="D262" s="257">
        <f>SUM(D263:D272)</f>
        <v>0</v>
      </c>
      <c r="E262" s="35"/>
      <c r="F262" s="35"/>
      <c r="G262" s="654"/>
      <c r="H262" s="654"/>
      <c r="I262" s="35"/>
      <c r="J262" s="35"/>
      <c r="K262" s="3"/>
    </row>
    <row r="263" spans="1:11" x14ac:dyDescent="0.3">
      <c r="A263" s="648" t="s">
        <v>182</v>
      </c>
      <c r="B263" s="649"/>
      <c r="C263" s="258">
        <v>0</v>
      </c>
      <c r="D263" s="259">
        <v>0</v>
      </c>
      <c r="E263" s="35"/>
      <c r="F263" s="35"/>
      <c r="G263" s="654"/>
      <c r="H263" s="654"/>
      <c r="I263" s="35"/>
      <c r="J263" s="35"/>
      <c r="K263" s="3"/>
    </row>
    <row r="264" spans="1:11" x14ac:dyDescent="0.3">
      <c r="A264" s="650" t="s">
        <v>183</v>
      </c>
      <c r="B264" s="651"/>
      <c r="C264" s="258">
        <v>0</v>
      </c>
      <c r="D264" s="259">
        <v>0</v>
      </c>
      <c r="E264" s="35"/>
      <c r="F264" s="35"/>
      <c r="G264" s="35"/>
      <c r="H264" s="35"/>
      <c r="I264" s="35"/>
      <c r="J264" s="35"/>
      <c r="K264" s="3"/>
    </row>
    <row r="265" spans="1:11" x14ac:dyDescent="0.3">
      <c r="A265" s="519" t="s">
        <v>184</v>
      </c>
      <c r="B265" s="520"/>
      <c r="C265" s="258">
        <v>0</v>
      </c>
      <c r="D265" s="259">
        <v>0</v>
      </c>
      <c r="E265" s="35"/>
      <c r="F265" s="35"/>
      <c r="G265" s="35"/>
      <c r="H265" s="35"/>
      <c r="I265" s="35"/>
      <c r="J265" s="35"/>
      <c r="K265" s="3"/>
    </row>
    <row r="266" spans="1:11" x14ac:dyDescent="0.3">
      <c r="A266" s="511" t="s">
        <v>185</v>
      </c>
      <c r="B266" s="512"/>
      <c r="C266" s="258">
        <v>0</v>
      </c>
      <c r="D266" s="259">
        <v>0</v>
      </c>
      <c r="E266" s="35"/>
      <c r="F266" s="35"/>
      <c r="G266" s="35"/>
      <c r="H266" s="35"/>
      <c r="I266" s="35"/>
      <c r="J266" s="35"/>
      <c r="K266" s="3"/>
    </row>
    <row r="267" spans="1:11" x14ac:dyDescent="0.3">
      <c r="A267" s="511" t="s">
        <v>186</v>
      </c>
      <c r="B267" s="512"/>
      <c r="C267" s="258">
        <v>0</v>
      </c>
      <c r="D267" s="259">
        <v>0</v>
      </c>
      <c r="E267" s="35"/>
      <c r="F267" s="35"/>
      <c r="G267" s="35"/>
      <c r="H267" s="35"/>
      <c r="I267" s="35"/>
      <c r="J267" s="35"/>
      <c r="K267" s="3"/>
    </row>
    <row r="268" spans="1:11" x14ac:dyDescent="0.3">
      <c r="A268" s="521" t="s">
        <v>187</v>
      </c>
      <c r="B268" s="522"/>
      <c r="C268" s="258">
        <v>0</v>
      </c>
      <c r="D268" s="259">
        <v>0</v>
      </c>
      <c r="E268" s="35"/>
      <c r="F268" s="35"/>
      <c r="G268" s="35"/>
      <c r="H268" s="35"/>
      <c r="I268" s="35"/>
      <c r="J268" s="35"/>
      <c r="K268" s="3"/>
    </row>
    <row r="269" spans="1:11" x14ac:dyDescent="0.3">
      <c r="A269" s="521" t="s">
        <v>188</v>
      </c>
      <c r="B269" s="522"/>
      <c r="C269" s="258">
        <v>0</v>
      </c>
      <c r="D269" s="259">
        <v>0</v>
      </c>
      <c r="E269" s="35"/>
      <c r="F269" s="35"/>
      <c r="G269" s="35"/>
      <c r="H269" s="35"/>
      <c r="I269" s="35"/>
      <c r="J269" s="35"/>
      <c r="K269" s="3"/>
    </row>
    <row r="270" spans="1:11" x14ac:dyDescent="0.3">
      <c r="A270" s="519" t="s">
        <v>189</v>
      </c>
      <c r="B270" s="520"/>
      <c r="C270" s="258">
        <v>0</v>
      </c>
      <c r="D270" s="259">
        <v>0</v>
      </c>
      <c r="E270" s="35"/>
      <c r="F270" s="35"/>
      <c r="G270" s="35"/>
      <c r="H270" s="35"/>
      <c r="I270" s="35"/>
      <c r="J270" s="35"/>
      <c r="K270" s="3"/>
    </row>
    <row r="271" spans="1:11" x14ac:dyDescent="0.3">
      <c r="A271" s="521" t="s">
        <v>190</v>
      </c>
      <c r="B271" s="522"/>
      <c r="C271" s="258">
        <v>0</v>
      </c>
      <c r="D271" s="259">
        <v>0</v>
      </c>
      <c r="E271" s="35"/>
      <c r="F271" s="35"/>
      <c r="G271" s="35"/>
      <c r="H271" s="35"/>
      <c r="I271" s="35"/>
      <c r="J271" s="35"/>
      <c r="K271" s="3"/>
    </row>
    <row r="272" spans="1:11" ht="15" thickBot="1" x14ac:dyDescent="0.35">
      <c r="A272" s="646" t="s">
        <v>18</v>
      </c>
      <c r="B272" s="647"/>
      <c r="C272" s="258">
        <v>0</v>
      </c>
      <c r="D272" s="259">
        <v>0</v>
      </c>
      <c r="E272" s="35"/>
      <c r="F272" s="35"/>
      <c r="G272" s="35"/>
      <c r="H272" s="35"/>
      <c r="I272" s="35"/>
      <c r="J272" s="35"/>
      <c r="K272" s="3"/>
    </row>
    <row r="273" spans="1:11" ht="15" thickBot="1" x14ac:dyDescent="0.35">
      <c r="A273" s="428" t="s">
        <v>191</v>
      </c>
      <c r="B273" s="430"/>
      <c r="C273" s="249">
        <f>SUM(C274:C283)</f>
        <v>161.15</v>
      </c>
      <c r="D273" s="28">
        <f>SUM(D274:D283)</f>
        <v>596.45000000000005</v>
      </c>
      <c r="E273" s="35"/>
      <c r="F273" s="35"/>
      <c r="G273" s="35"/>
      <c r="H273" s="35"/>
      <c r="I273" s="35"/>
      <c r="J273" s="35"/>
      <c r="K273" s="3"/>
    </row>
    <row r="274" spans="1:11" x14ac:dyDescent="0.3">
      <c r="A274" s="648" t="s">
        <v>182</v>
      </c>
      <c r="B274" s="649"/>
      <c r="C274" s="258">
        <v>0</v>
      </c>
      <c r="D274" s="259">
        <v>0</v>
      </c>
      <c r="E274" s="35"/>
      <c r="F274" s="35"/>
      <c r="G274" s="35"/>
      <c r="H274" s="35"/>
      <c r="I274" s="35"/>
      <c r="J274" s="35"/>
      <c r="K274" s="3"/>
    </row>
    <row r="275" spans="1:11" x14ac:dyDescent="0.3">
      <c r="A275" s="650" t="s">
        <v>183</v>
      </c>
      <c r="B275" s="651"/>
      <c r="C275" s="258">
        <v>0</v>
      </c>
      <c r="D275" s="259">
        <v>0</v>
      </c>
      <c r="E275" s="35"/>
      <c r="F275" s="35"/>
      <c r="G275" s="35"/>
      <c r="H275" s="35"/>
      <c r="I275" s="35"/>
      <c r="J275" s="35"/>
      <c r="K275" s="3"/>
    </row>
    <row r="276" spans="1:11" x14ac:dyDescent="0.3">
      <c r="A276" s="519" t="s">
        <v>184</v>
      </c>
      <c r="B276" s="520"/>
      <c r="C276" s="258">
        <v>0</v>
      </c>
      <c r="D276" s="259">
        <v>0</v>
      </c>
      <c r="E276" s="35"/>
      <c r="F276" s="35"/>
      <c r="G276" s="35"/>
      <c r="H276" s="35"/>
      <c r="I276" s="35"/>
      <c r="J276" s="35"/>
      <c r="K276" s="3"/>
    </row>
    <row r="277" spans="1:11" x14ac:dyDescent="0.3">
      <c r="A277" s="511" t="s">
        <v>185</v>
      </c>
      <c r="B277" s="512"/>
      <c r="C277" s="258">
        <v>0</v>
      </c>
      <c r="D277" s="259">
        <v>0</v>
      </c>
      <c r="E277" s="35"/>
      <c r="F277" s="35"/>
      <c r="G277" s="35"/>
      <c r="H277" s="35"/>
      <c r="I277" s="35"/>
      <c r="J277" s="35"/>
      <c r="K277" s="3"/>
    </row>
    <row r="278" spans="1:11" x14ac:dyDescent="0.3">
      <c r="A278" s="511" t="s">
        <v>186</v>
      </c>
      <c r="B278" s="512"/>
      <c r="C278" s="258">
        <v>0</v>
      </c>
      <c r="D278" s="259">
        <v>0</v>
      </c>
      <c r="E278" s="35"/>
      <c r="F278" s="35"/>
      <c r="G278" s="35"/>
      <c r="H278" s="35"/>
      <c r="I278" s="35"/>
      <c r="J278" s="35"/>
      <c r="K278" s="3"/>
    </row>
    <row r="279" spans="1:11" x14ac:dyDescent="0.3">
      <c r="A279" s="511" t="s">
        <v>187</v>
      </c>
      <c r="B279" s="512"/>
      <c r="C279" s="258">
        <v>0</v>
      </c>
      <c r="D279" s="259">
        <v>0</v>
      </c>
      <c r="E279" s="35"/>
      <c r="F279" s="35"/>
      <c r="G279" s="35"/>
      <c r="H279" s="35"/>
      <c r="I279" s="35"/>
      <c r="J279" s="35"/>
      <c r="K279" s="3"/>
    </row>
    <row r="280" spans="1:11" x14ac:dyDescent="0.3">
      <c r="A280" s="521" t="s">
        <v>188</v>
      </c>
      <c r="B280" s="522"/>
      <c r="C280" s="258">
        <v>0</v>
      </c>
      <c r="D280" s="259">
        <v>0</v>
      </c>
      <c r="E280" s="35"/>
      <c r="F280" s="35"/>
      <c r="G280" s="35"/>
      <c r="H280" s="35"/>
      <c r="I280" s="35"/>
      <c r="J280" s="35"/>
      <c r="K280" s="3"/>
    </row>
    <row r="281" spans="1:11" x14ac:dyDescent="0.3">
      <c r="A281" s="521" t="s">
        <v>192</v>
      </c>
      <c r="B281" s="522"/>
      <c r="C281" s="258">
        <v>0</v>
      </c>
      <c r="D281" s="259">
        <v>0</v>
      </c>
      <c r="E281" s="35"/>
      <c r="F281" s="35"/>
      <c r="G281" s="35"/>
      <c r="H281" s="35"/>
      <c r="I281" s="35"/>
      <c r="J281" s="35"/>
      <c r="K281" s="3"/>
    </row>
    <row r="282" spans="1:11" x14ac:dyDescent="0.3">
      <c r="A282" s="521" t="s">
        <v>190</v>
      </c>
      <c r="B282" s="522"/>
      <c r="C282" s="258">
        <v>0</v>
      </c>
      <c r="D282" s="259">
        <v>0</v>
      </c>
      <c r="E282" s="35"/>
      <c r="F282" s="35"/>
      <c r="G282" s="35"/>
      <c r="H282" s="35"/>
      <c r="I282" s="35"/>
      <c r="J282" s="35"/>
      <c r="K282" s="3"/>
    </row>
    <row r="283" spans="1:11" ht="15" thickBot="1" x14ac:dyDescent="0.35">
      <c r="A283" s="640" t="s">
        <v>193</v>
      </c>
      <c r="B283" s="641"/>
      <c r="C283" s="260">
        <v>161.15</v>
      </c>
      <c r="D283" s="261">
        <v>596.45000000000005</v>
      </c>
      <c r="E283" s="35"/>
      <c r="F283" s="35"/>
      <c r="G283" s="35"/>
      <c r="H283" s="35"/>
      <c r="I283" s="35"/>
      <c r="J283" s="35"/>
      <c r="K283" s="3"/>
    </row>
    <row r="284" spans="1:11" ht="15" thickBot="1" x14ac:dyDescent="0.35">
      <c r="A284" s="626" t="s">
        <v>13</v>
      </c>
      <c r="B284" s="627"/>
      <c r="C284" s="262">
        <f>C262+C273</f>
        <v>161.15</v>
      </c>
      <c r="D284" s="187">
        <f>D262+D273</f>
        <v>596.45000000000005</v>
      </c>
      <c r="E284" s="35"/>
      <c r="F284" s="35"/>
      <c r="G284" s="35"/>
      <c r="H284" s="35"/>
      <c r="I284" s="35"/>
      <c r="J284" s="35"/>
      <c r="K284" s="3"/>
    </row>
    <row r="285" spans="1:11" ht="21.75" customHeight="1" x14ac:dyDescent="0.3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"/>
    </row>
    <row r="286" spans="1:11" ht="15" thickBot="1" x14ac:dyDescent="0.35">
      <c r="A286" s="642" t="s">
        <v>194</v>
      </c>
      <c r="B286" s="642"/>
      <c r="C286" s="642"/>
      <c r="D286" s="642"/>
      <c r="E286" s="16"/>
      <c r="F286" s="35"/>
      <c r="G286" s="35"/>
      <c r="H286" s="62"/>
      <c r="I286" s="35"/>
      <c r="J286" s="35"/>
      <c r="K286" s="3"/>
    </row>
    <row r="287" spans="1:11" ht="15" thickBot="1" x14ac:dyDescent="0.35">
      <c r="A287" s="624" t="s">
        <v>195</v>
      </c>
      <c r="B287" s="643"/>
      <c r="C287" s="263" t="s">
        <v>0</v>
      </c>
      <c r="D287" s="208" t="s">
        <v>105</v>
      </c>
      <c r="E287" s="35"/>
      <c r="F287" s="35"/>
      <c r="G287" s="35"/>
      <c r="H287" s="62"/>
      <c r="I287" s="35"/>
      <c r="J287" s="35"/>
      <c r="K287" s="3"/>
    </row>
    <row r="288" spans="1:11" x14ac:dyDescent="0.3">
      <c r="A288" s="644" t="s">
        <v>196</v>
      </c>
      <c r="B288" s="645"/>
      <c r="C288" s="264">
        <f>SUM(C289:C295)</f>
        <v>5023006.6300000008</v>
      </c>
      <c r="D288" s="264">
        <f>SUM(D289:D295)</f>
        <v>5412712.5599999996</v>
      </c>
      <c r="E288" s="35"/>
      <c r="F288" s="35"/>
      <c r="G288" s="62"/>
      <c r="H288" s="62"/>
      <c r="I288" s="265"/>
      <c r="J288" s="35"/>
      <c r="K288" s="3"/>
    </row>
    <row r="289" spans="1:11" x14ac:dyDescent="0.3">
      <c r="A289" s="638" t="s">
        <v>197</v>
      </c>
      <c r="B289" s="639"/>
      <c r="C289" s="266">
        <v>3201974.02</v>
      </c>
      <c r="D289" s="267">
        <f>4228740.14+245686.9</f>
        <v>4474427.04</v>
      </c>
      <c r="E289" s="35"/>
      <c r="F289" s="35"/>
      <c r="G289" s="62"/>
      <c r="H289" s="62"/>
      <c r="I289" s="265"/>
      <c r="J289" s="35"/>
      <c r="K289" s="3"/>
    </row>
    <row r="290" spans="1:11" x14ac:dyDescent="0.3">
      <c r="A290" s="638" t="s">
        <v>198</v>
      </c>
      <c r="B290" s="639"/>
      <c r="C290" s="266">
        <v>0</v>
      </c>
      <c r="D290" s="267">
        <v>0</v>
      </c>
      <c r="E290" s="35"/>
      <c r="F290" s="35"/>
      <c r="G290" s="62"/>
      <c r="H290" s="62"/>
      <c r="I290" s="265"/>
      <c r="J290" s="35"/>
      <c r="K290" s="3"/>
    </row>
    <row r="291" spans="1:11" x14ac:dyDescent="0.3">
      <c r="A291" s="470" t="s">
        <v>199</v>
      </c>
      <c r="B291" s="472"/>
      <c r="C291" s="266">
        <v>1202821.06</v>
      </c>
      <c r="D291" s="267">
        <f>734968.36+187403.02</f>
        <v>922371.38</v>
      </c>
      <c r="E291" s="35"/>
      <c r="F291" s="35"/>
      <c r="G291" s="62"/>
      <c r="H291" s="62"/>
      <c r="I291" s="265"/>
      <c r="J291" s="35"/>
      <c r="K291" s="3"/>
    </row>
    <row r="292" spans="1:11" x14ac:dyDescent="0.3">
      <c r="A292" s="470" t="s">
        <v>200</v>
      </c>
      <c r="B292" s="472"/>
      <c r="C292" s="266">
        <v>0</v>
      </c>
      <c r="D292" s="267">
        <v>0</v>
      </c>
      <c r="E292" s="35"/>
      <c r="F292" s="35"/>
      <c r="G292" s="62"/>
      <c r="H292" s="62"/>
      <c r="I292" s="265"/>
      <c r="J292" s="35"/>
      <c r="K292" s="3"/>
    </row>
    <row r="293" spans="1:11" x14ac:dyDescent="0.3">
      <c r="A293" s="470" t="s">
        <v>201</v>
      </c>
      <c r="B293" s="472"/>
      <c r="C293" s="266">
        <v>36832.69</v>
      </c>
      <c r="D293" s="267">
        <v>15914.14</v>
      </c>
      <c r="E293" s="35"/>
      <c r="F293" s="35"/>
      <c r="G293" s="62"/>
      <c r="H293" s="62"/>
      <c r="I293" s="265"/>
      <c r="J293" s="35"/>
      <c r="K293" s="3"/>
    </row>
    <row r="294" spans="1:11" x14ac:dyDescent="0.3">
      <c r="A294" s="470" t="s">
        <v>202</v>
      </c>
      <c r="B294" s="472"/>
      <c r="C294" s="266">
        <v>0</v>
      </c>
      <c r="D294" s="267">
        <v>0</v>
      </c>
      <c r="E294" s="35"/>
      <c r="F294" s="35"/>
      <c r="G294" s="62"/>
      <c r="H294" s="62"/>
      <c r="I294" s="265"/>
      <c r="J294" s="35"/>
      <c r="K294" s="3"/>
    </row>
    <row r="295" spans="1:11" x14ac:dyDescent="0.3">
      <c r="A295" s="470" t="s">
        <v>133</v>
      </c>
      <c r="B295" s="472"/>
      <c r="C295" s="266">
        <v>581378.86</v>
      </c>
      <c r="D295" s="267"/>
      <c r="E295" s="35"/>
      <c r="F295" s="35"/>
      <c r="G295" s="62"/>
      <c r="H295" s="62"/>
      <c r="I295" s="265"/>
      <c r="J295" s="35"/>
      <c r="K295" s="3"/>
    </row>
    <row r="296" spans="1:11" x14ac:dyDescent="0.3">
      <c r="A296" s="485" t="s">
        <v>203</v>
      </c>
      <c r="B296" s="487"/>
      <c r="C296" s="264">
        <f>C297+C298+C300</f>
        <v>0</v>
      </c>
      <c r="D296" s="268">
        <f>D297+D298+D300</f>
        <v>0</v>
      </c>
      <c r="E296" s="35"/>
      <c r="F296" s="35"/>
      <c r="G296" s="62"/>
      <c r="H296" s="62"/>
      <c r="I296" s="265"/>
      <c r="J296" s="35"/>
      <c r="K296" s="3"/>
    </row>
    <row r="297" spans="1:11" x14ac:dyDescent="0.3">
      <c r="A297" s="634" t="s">
        <v>204</v>
      </c>
      <c r="B297" s="635"/>
      <c r="C297" s="269">
        <v>0</v>
      </c>
      <c r="D297" s="270">
        <v>0</v>
      </c>
      <c r="E297" s="35"/>
      <c r="F297" s="35"/>
      <c r="G297" s="62"/>
      <c r="H297" s="62"/>
      <c r="I297" s="265"/>
      <c r="J297" s="35"/>
      <c r="K297" s="3"/>
    </row>
    <row r="298" spans="1:11" x14ac:dyDescent="0.3">
      <c r="A298" s="634" t="s">
        <v>205</v>
      </c>
      <c r="B298" s="635"/>
      <c r="C298" s="269">
        <v>0</v>
      </c>
      <c r="D298" s="270">
        <v>0</v>
      </c>
      <c r="E298" s="35"/>
      <c r="F298" s="35"/>
      <c r="G298" s="35"/>
      <c r="H298" s="62"/>
      <c r="I298" s="35"/>
      <c r="J298" s="35"/>
      <c r="K298" s="3"/>
    </row>
    <row r="299" spans="1:11" x14ac:dyDescent="0.3">
      <c r="A299" s="634" t="s">
        <v>206</v>
      </c>
      <c r="B299" s="635"/>
      <c r="C299" s="269">
        <v>0</v>
      </c>
      <c r="D299" s="270">
        <v>0</v>
      </c>
      <c r="E299" s="35"/>
      <c r="F299" s="35"/>
      <c r="G299" s="35"/>
      <c r="H299" s="35"/>
      <c r="I299" s="35"/>
      <c r="J299" s="35"/>
      <c r="K299" s="3"/>
    </row>
    <row r="300" spans="1:11" ht="15" thickBot="1" x14ac:dyDescent="0.35">
      <c r="A300" s="636" t="s">
        <v>133</v>
      </c>
      <c r="B300" s="637"/>
      <c r="C300" s="269">
        <v>0</v>
      </c>
      <c r="D300" s="270">
        <v>0</v>
      </c>
      <c r="E300" s="35"/>
      <c r="F300" s="35"/>
      <c r="G300" s="35"/>
      <c r="H300" s="35"/>
      <c r="I300" s="35"/>
      <c r="J300" s="35"/>
      <c r="K300" s="3"/>
    </row>
    <row r="301" spans="1:11" ht="15" thickBot="1" x14ac:dyDescent="0.35">
      <c r="A301" s="626" t="s">
        <v>13</v>
      </c>
      <c r="B301" s="627"/>
      <c r="C301" s="271">
        <f>C288+C296</f>
        <v>5023006.6300000008</v>
      </c>
      <c r="D301" s="271">
        <f>D288+D296</f>
        <v>5412712.5599999996</v>
      </c>
      <c r="E301" s="35"/>
      <c r="F301" s="35"/>
      <c r="G301" s="35"/>
      <c r="H301" s="35"/>
      <c r="I301" s="35"/>
      <c r="J301" s="35"/>
      <c r="K301" s="3"/>
    </row>
    <row r="302" spans="1:11" x14ac:dyDescent="0.3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"/>
    </row>
    <row r="303" spans="1:11" ht="15" thickBot="1" x14ac:dyDescent="0.35">
      <c r="A303" s="628" t="s">
        <v>207</v>
      </c>
      <c r="B303" s="629"/>
      <c r="C303" s="629"/>
      <c r="D303" s="629"/>
      <c r="E303" s="35"/>
      <c r="F303" s="35"/>
      <c r="G303" s="35"/>
      <c r="H303" s="35"/>
      <c r="I303" s="35"/>
      <c r="J303" s="35"/>
      <c r="K303" s="3"/>
    </row>
    <row r="304" spans="1:11" ht="15" thickBot="1" x14ac:dyDescent="0.35">
      <c r="A304" s="630"/>
      <c r="B304" s="631"/>
      <c r="C304" s="272" t="s">
        <v>101</v>
      </c>
      <c r="D304" s="220" t="s">
        <v>1</v>
      </c>
      <c r="E304" s="35"/>
      <c r="F304" s="35"/>
      <c r="G304" s="35"/>
      <c r="H304" s="35"/>
      <c r="I304" s="35"/>
      <c r="J304" s="35"/>
      <c r="K304" s="3"/>
    </row>
    <row r="305" spans="1:11" ht="15" thickBot="1" x14ac:dyDescent="0.35">
      <c r="A305" s="632" t="s">
        <v>208</v>
      </c>
      <c r="B305" s="633"/>
      <c r="C305" s="243">
        <v>2826761.45</v>
      </c>
      <c r="D305" s="214">
        <v>2028843.23</v>
      </c>
      <c r="E305" s="35"/>
      <c r="F305" s="35"/>
      <c r="G305" s="35"/>
      <c r="H305" s="35"/>
      <c r="I305" s="35"/>
      <c r="J305" s="35"/>
      <c r="K305" s="3"/>
    </row>
    <row r="306" spans="1:11" ht="15" thickBot="1" x14ac:dyDescent="0.35">
      <c r="A306" s="428" t="s">
        <v>98</v>
      </c>
      <c r="B306" s="430"/>
      <c r="C306" s="28">
        <f>SUM(C305:C305)</f>
        <v>2826761.45</v>
      </c>
      <c r="D306" s="28">
        <f>SUM(D305:D305)</f>
        <v>2028843.23</v>
      </c>
      <c r="E306" s="35"/>
      <c r="F306" s="35"/>
      <c r="G306" s="35"/>
      <c r="H306" s="35"/>
      <c r="I306" s="35"/>
      <c r="J306" s="35"/>
      <c r="K306" s="3"/>
    </row>
    <row r="307" spans="1:11" x14ac:dyDescent="0.3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"/>
    </row>
    <row r="308" spans="1:11" ht="15" thickBot="1" x14ac:dyDescent="0.35">
      <c r="A308" s="628" t="s">
        <v>209</v>
      </c>
      <c r="B308" s="629"/>
      <c r="C308" s="629"/>
      <c r="D308" s="629"/>
      <c r="E308" s="489"/>
      <c r="F308" s="35"/>
      <c r="G308" s="35"/>
      <c r="H308" s="35"/>
      <c r="I308" s="35"/>
      <c r="J308" s="35"/>
      <c r="K308" s="3"/>
    </row>
    <row r="309" spans="1:11" ht="29.4" thickBot="1" x14ac:dyDescent="0.35">
      <c r="A309" s="399" t="s">
        <v>35</v>
      </c>
      <c r="B309" s="619"/>
      <c r="C309" s="149" t="s">
        <v>210</v>
      </c>
      <c r="D309" s="149" t="s">
        <v>211</v>
      </c>
      <c r="E309" s="35"/>
      <c r="F309" s="273"/>
      <c r="G309" s="35"/>
      <c r="H309" s="35"/>
      <c r="I309" s="35"/>
      <c r="J309" s="35"/>
      <c r="K309" s="3"/>
    </row>
    <row r="310" spans="1:11" ht="15" thickBot="1" x14ac:dyDescent="0.35">
      <c r="A310" s="401" t="s">
        <v>212</v>
      </c>
      <c r="B310" s="575"/>
      <c r="C310" s="274">
        <v>554645.22</v>
      </c>
      <c r="D310" s="275">
        <v>661954.92000000004</v>
      </c>
      <c r="F310" s="35"/>
      <c r="G310" s="35"/>
      <c r="H310" s="35"/>
      <c r="I310" s="35"/>
      <c r="J310" s="35"/>
      <c r="K310" s="3"/>
    </row>
    <row r="311" spans="1:11" x14ac:dyDescent="0.3">
      <c r="F311" s="35"/>
      <c r="G311" s="35"/>
      <c r="H311" s="35"/>
      <c r="I311" s="35"/>
      <c r="J311" s="35"/>
      <c r="K311" s="3"/>
    </row>
    <row r="312" spans="1:11" ht="15" thickBot="1" x14ac:dyDescent="0.35">
      <c r="A312" s="620" t="s">
        <v>213</v>
      </c>
      <c r="B312" s="620"/>
      <c r="C312" s="620"/>
      <c r="D312" s="620"/>
      <c r="E312" s="620"/>
      <c r="F312" s="620"/>
      <c r="G312" s="620"/>
      <c r="H312" s="620"/>
      <c r="I312" s="620"/>
      <c r="J312" s="35"/>
      <c r="K312" s="3"/>
    </row>
    <row r="313" spans="1:11" ht="15" thickBot="1" x14ac:dyDescent="0.35">
      <c r="A313" s="621" t="s">
        <v>214</v>
      </c>
      <c r="B313" s="604" t="s">
        <v>215</v>
      </c>
      <c r="C313" s="623"/>
      <c r="D313" s="605"/>
      <c r="E313" s="624" t="s">
        <v>65</v>
      </c>
      <c r="F313" s="625"/>
      <c r="G313" s="619"/>
      <c r="H313" s="604" t="s">
        <v>216</v>
      </c>
      <c r="I313" s="625"/>
      <c r="J313" s="619"/>
      <c r="K313" s="8" t="s">
        <v>87</v>
      </c>
    </row>
    <row r="314" spans="1:11" ht="15" thickBot="1" x14ac:dyDescent="0.35">
      <c r="A314" s="622"/>
      <c r="B314" s="616" t="s">
        <v>217</v>
      </c>
      <c r="C314" s="617"/>
      <c r="D314" s="618"/>
      <c r="E314" s="616" t="s">
        <v>218</v>
      </c>
      <c r="F314" s="617"/>
      <c r="G314" s="618"/>
      <c r="H314" s="616" t="s">
        <v>217</v>
      </c>
      <c r="I314" s="617"/>
      <c r="J314" s="618"/>
      <c r="K314" s="9"/>
    </row>
    <row r="315" spans="1:11" ht="15" thickBot="1" x14ac:dyDescent="0.35">
      <c r="A315" s="276" t="s">
        <v>0</v>
      </c>
      <c r="B315" s="612">
        <v>0</v>
      </c>
      <c r="C315" s="613"/>
      <c r="D315" s="614"/>
      <c r="E315" s="612">
        <v>138774.72</v>
      </c>
      <c r="F315" s="613"/>
      <c r="G315" s="614">
        <v>138774.72</v>
      </c>
      <c r="H315" s="612">
        <v>0</v>
      </c>
      <c r="I315" s="613"/>
      <c r="J315" s="614"/>
      <c r="K315" s="7">
        <f>SUM(B315:E315)+SUM(H315:J315)</f>
        <v>138774.72</v>
      </c>
    </row>
    <row r="316" spans="1:11" ht="15" thickBot="1" x14ac:dyDescent="0.35">
      <c r="A316" s="277" t="s">
        <v>27</v>
      </c>
      <c r="B316" s="612">
        <v>0</v>
      </c>
      <c r="C316" s="613">
        <f t="shared" ref="C316:K316" si="14">SUM(C317:C319)</f>
        <v>0</v>
      </c>
      <c r="D316" s="614">
        <f t="shared" si="14"/>
        <v>0</v>
      </c>
      <c r="E316" s="612">
        <v>0</v>
      </c>
      <c r="F316" s="613"/>
      <c r="G316" s="614">
        <f t="shared" si="14"/>
        <v>0</v>
      </c>
      <c r="H316" s="612">
        <f t="shared" si="14"/>
        <v>0</v>
      </c>
      <c r="I316" s="613">
        <f t="shared" si="14"/>
        <v>0</v>
      </c>
      <c r="J316" s="614">
        <f t="shared" si="14"/>
        <v>0</v>
      </c>
      <c r="K316" s="10">
        <f t="shared" si="14"/>
        <v>0</v>
      </c>
    </row>
    <row r="317" spans="1:11" ht="15" thickBot="1" x14ac:dyDescent="0.35">
      <c r="A317" s="278" t="s">
        <v>219</v>
      </c>
      <c r="B317" s="612">
        <v>0</v>
      </c>
      <c r="C317" s="613"/>
      <c r="D317" s="614"/>
      <c r="E317" s="612">
        <v>0</v>
      </c>
      <c r="F317" s="613"/>
      <c r="G317" s="614"/>
      <c r="H317" s="612">
        <v>0</v>
      </c>
      <c r="I317" s="613"/>
      <c r="J317" s="614"/>
      <c r="K317" s="11">
        <f>SUM(B317:E317)+SUM(H317:J317)</f>
        <v>0</v>
      </c>
    </row>
    <row r="318" spans="1:11" ht="15" thickBot="1" x14ac:dyDescent="0.35">
      <c r="A318" s="279" t="s">
        <v>220</v>
      </c>
      <c r="B318" s="612">
        <v>0</v>
      </c>
      <c r="C318" s="613"/>
      <c r="D318" s="614"/>
      <c r="E318" s="612">
        <v>0</v>
      </c>
      <c r="F318" s="613"/>
      <c r="G318" s="614"/>
      <c r="H318" s="612">
        <v>0</v>
      </c>
      <c r="I318" s="613"/>
      <c r="J318" s="614"/>
      <c r="K318" s="12">
        <f>SUM(B318:E318)+SUM(H318:J318)</f>
        <v>0</v>
      </c>
    </row>
    <row r="319" spans="1:11" ht="15" thickBot="1" x14ac:dyDescent="0.35">
      <c r="A319" s="280" t="s">
        <v>221</v>
      </c>
      <c r="B319" s="612">
        <v>0</v>
      </c>
      <c r="C319" s="613"/>
      <c r="D319" s="614"/>
      <c r="E319" s="612">
        <v>0</v>
      </c>
      <c r="F319" s="613"/>
      <c r="G319" s="614"/>
      <c r="H319" s="612">
        <v>0</v>
      </c>
      <c r="I319" s="613"/>
      <c r="J319" s="614"/>
      <c r="K319" s="13">
        <f>SUM(B319:E319)+SUM(H319:J319)</f>
        <v>0</v>
      </c>
    </row>
    <row r="320" spans="1:11" ht="15" thickBot="1" x14ac:dyDescent="0.35">
      <c r="A320" s="277" t="s">
        <v>28</v>
      </c>
      <c r="B320" s="612">
        <v>0</v>
      </c>
      <c r="C320" s="613">
        <f t="shared" ref="C320:J320" si="15">SUM(C321:C325)</f>
        <v>0</v>
      </c>
      <c r="D320" s="614">
        <f t="shared" si="15"/>
        <v>0</v>
      </c>
      <c r="E320" s="612">
        <v>21452.55</v>
      </c>
      <c r="F320" s="613"/>
      <c r="G320" s="614">
        <v>21452.55</v>
      </c>
      <c r="H320" s="612">
        <v>0</v>
      </c>
      <c r="I320" s="613">
        <f t="shared" si="15"/>
        <v>0</v>
      </c>
      <c r="J320" s="614">
        <f t="shared" si="15"/>
        <v>0</v>
      </c>
      <c r="K320" s="14">
        <f>E320</f>
        <v>21452.55</v>
      </c>
    </row>
    <row r="321" spans="1:11" ht="29.4" thickBot="1" x14ac:dyDescent="0.35">
      <c r="A321" s="281" t="s">
        <v>222</v>
      </c>
      <c r="B321" s="612">
        <v>0</v>
      </c>
      <c r="C321" s="613"/>
      <c r="D321" s="614"/>
      <c r="E321" s="612">
        <v>0</v>
      </c>
      <c r="F321" s="613"/>
      <c r="G321" s="614"/>
      <c r="H321" s="612">
        <v>0</v>
      </c>
      <c r="I321" s="613"/>
      <c r="J321" s="614"/>
      <c r="K321" s="11">
        <f>SUM(B321:E321)+SUM(H321:J321)</f>
        <v>0</v>
      </c>
    </row>
    <row r="322" spans="1:11" ht="15" thickBot="1" x14ac:dyDescent="0.35">
      <c r="A322" s="282" t="s">
        <v>223</v>
      </c>
      <c r="B322" s="612">
        <v>0</v>
      </c>
      <c r="C322" s="613"/>
      <c r="D322" s="614"/>
      <c r="E322" s="612">
        <v>0</v>
      </c>
      <c r="F322" s="613"/>
      <c r="G322" s="614">
        <v>21452.55</v>
      </c>
      <c r="H322" s="612">
        <v>0</v>
      </c>
      <c r="I322" s="613"/>
      <c r="J322" s="614"/>
      <c r="K322" s="12">
        <f>SUM(B322:E322)+SUM(H322:J322)</f>
        <v>0</v>
      </c>
    </row>
    <row r="323" spans="1:11" ht="15" thickBot="1" x14ac:dyDescent="0.35">
      <c r="A323" s="282" t="s">
        <v>224</v>
      </c>
      <c r="B323" s="612">
        <v>0</v>
      </c>
      <c r="C323" s="613"/>
      <c r="D323" s="614"/>
      <c r="E323" s="612">
        <v>0</v>
      </c>
      <c r="F323" s="613"/>
      <c r="G323" s="614"/>
      <c r="H323" s="612">
        <v>0</v>
      </c>
      <c r="I323" s="613"/>
      <c r="J323" s="614"/>
      <c r="K323" s="12">
        <f>SUM(B323:E323)+SUM(H323:J323)</f>
        <v>0</v>
      </c>
    </row>
    <row r="324" spans="1:11" ht="15" thickBot="1" x14ac:dyDescent="0.35">
      <c r="A324" s="282" t="s">
        <v>225</v>
      </c>
      <c r="B324" s="612">
        <v>0</v>
      </c>
      <c r="C324" s="613"/>
      <c r="D324" s="614"/>
      <c r="E324" s="612">
        <v>0</v>
      </c>
      <c r="F324" s="613"/>
      <c r="G324" s="614"/>
      <c r="H324" s="612">
        <v>0</v>
      </c>
      <c r="I324" s="613"/>
      <c r="J324" s="614"/>
      <c r="K324" s="12">
        <f>SUM(B324:E324)+SUM(H324:J324)</f>
        <v>0</v>
      </c>
    </row>
    <row r="325" spans="1:11" ht="15" thickBot="1" x14ac:dyDescent="0.35">
      <c r="A325" s="283" t="s">
        <v>226</v>
      </c>
      <c r="B325" s="612">
        <v>0</v>
      </c>
      <c r="C325" s="613"/>
      <c r="D325" s="614"/>
      <c r="E325" s="612">
        <v>0</v>
      </c>
      <c r="F325" s="613"/>
      <c r="G325" s="614"/>
      <c r="H325" s="612">
        <v>0</v>
      </c>
      <c r="I325" s="613"/>
      <c r="J325" s="614"/>
      <c r="K325" s="13">
        <f>SUM(B325:E325)+SUM(H325:J325)</f>
        <v>0</v>
      </c>
    </row>
    <row r="326" spans="1:11" ht="15" thickBot="1" x14ac:dyDescent="0.35">
      <c r="A326" s="284" t="s">
        <v>1</v>
      </c>
      <c r="B326" s="615">
        <f t="shared" ref="B326:K326" si="16">B315+B316-B320</f>
        <v>0</v>
      </c>
      <c r="C326" s="613"/>
      <c r="D326" s="614"/>
      <c r="E326" s="615">
        <f t="shared" si="16"/>
        <v>117322.17</v>
      </c>
      <c r="F326" s="613">
        <f t="shared" si="16"/>
        <v>0</v>
      </c>
      <c r="G326" s="614">
        <f t="shared" si="16"/>
        <v>117322.17</v>
      </c>
      <c r="H326" s="615">
        <f t="shared" si="16"/>
        <v>0</v>
      </c>
      <c r="I326" s="613">
        <f t="shared" si="16"/>
        <v>0</v>
      </c>
      <c r="J326" s="614">
        <f t="shared" si="16"/>
        <v>0</v>
      </c>
      <c r="K326" s="15">
        <f t="shared" si="16"/>
        <v>117322.17</v>
      </c>
    </row>
    <row r="327" spans="1:11" x14ac:dyDescent="0.3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"/>
    </row>
    <row r="328" spans="1:11" ht="15" thickBot="1" x14ac:dyDescent="0.35">
      <c r="A328" s="576" t="s">
        <v>227</v>
      </c>
      <c r="B328" s="603"/>
      <c r="C328" s="603"/>
      <c r="D328" s="35"/>
      <c r="E328" s="35"/>
      <c r="F328" s="35"/>
      <c r="G328" s="35"/>
      <c r="H328" s="35"/>
      <c r="I328" s="35"/>
      <c r="J328" s="35"/>
      <c r="K328" s="3"/>
    </row>
    <row r="329" spans="1:11" ht="15" thickBot="1" x14ac:dyDescent="0.35">
      <c r="A329" s="604" t="s">
        <v>100</v>
      </c>
      <c r="B329" s="605"/>
      <c r="C329" s="285" t="s">
        <v>0</v>
      </c>
      <c r="D329" s="191" t="s">
        <v>105</v>
      </c>
      <c r="E329" s="35"/>
      <c r="F329" s="35"/>
      <c r="G329" s="35"/>
      <c r="H329" s="35"/>
      <c r="I329" s="35"/>
      <c r="J329" s="35"/>
      <c r="K329" s="3"/>
    </row>
    <row r="330" spans="1:11" x14ac:dyDescent="0.3">
      <c r="A330" s="606" t="s">
        <v>228</v>
      </c>
      <c r="B330" s="607"/>
      <c r="C330" s="286">
        <v>0</v>
      </c>
      <c r="D330" s="286">
        <v>1080.45</v>
      </c>
      <c r="E330" s="287"/>
      <c r="F330" s="287"/>
      <c r="G330" s="287"/>
      <c r="H330" s="287"/>
      <c r="I330" s="287"/>
      <c r="J330" s="35"/>
      <c r="K330" s="3"/>
    </row>
    <row r="331" spans="1:11" x14ac:dyDescent="0.3">
      <c r="A331" s="608" t="s">
        <v>229</v>
      </c>
      <c r="B331" s="609"/>
      <c r="C331" s="288">
        <v>0</v>
      </c>
      <c r="D331" s="288"/>
      <c r="E331" s="289"/>
      <c r="F331" s="289"/>
      <c r="G331" s="289"/>
      <c r="H331" s="289"/>
      <c r="I331" s="289"/>
      <c r="J331" s="35"/>
      <c r="K331" s="3"/>
    </row>
    <row r="332" spans="1:11" x14ac:dyDescent="0.3">
      <c r="A332" s="608" t="s">
        <v>230</v>
      </c>
      <c r="B332" s="609"/>
      <c r="C332" s="288">
        <v>0</v>
      </c>
      <c r="D332" s="288"/>
      <c r="E332" s="290"/>
      <c r="F332" s="290"/>
      <c r="G332" s="290"/>
      <c r="H332" s="290"/>
      <c r="I332" s="290"/>
      <c r="J332" s="35"/>
      <c r="K332" s="3"/>
    </row>
    <row r="333" spans="1:11" x14ac:dyDescent="0.3">
      <c r="A333" s="610" t="s">
        <v>231</v>
      </c>
      <c r="B333" s="611"/>
      <c r="C333" s="291">
        <f>C334+C337+C338+C339+C340</f>
        <v>24390729.59</v>
      </c>
      <c r="D333" s="291">
        <f>D334+D337+D338+D339+D340</f>
        <v>9850294.0800000001</v>
      </c>
      <c r="E333" s="35"/>
      <c r="F333" s="35"/>
      <c r="G333" s="35"/>
      <c r="H333" s="35"/>
      <c r="I333" s="35"/>
      <c r="J333" s="35"/>
      <c r="K333" s="3"/>
    </row>
    <row r="334" spans="1:11" x14ac:dyDescent="0.3">
      <c r="A334" s="511" t="s">
        <v>232</v>
      </c>
      <c r="B334" s="512"/>
      <c r="C334" s="292">
        <f>C335-C336</f>
        <v>0</v>
      </c>
      <c r="D334" s="292">
        <f>D335-D336</f>
        <v>0</v>
      </c>
      <c r="E334" s="35"/>
      <c r="F334" s="35"/>
      <c r="G334" s="35"/>
      <c r="H334" s="35"/>
      <c r="I334" s="35"/>
      <c r="J334" s="35"/>
      <c r="K334" s="3"/>
    </row>
    <row r="335" spans="1:11" x14ac:dyDescent="0.3">
      <c r="A335" s="601" t="s">
        <v>233</v>
      </c>
      <c r="B335" s="602"/>
      <c r="C335" s="293">
        <v>891005.25</v>
      </c>
      <c r="D335" s="293">
        <v>981089.53</v>
      </c>
      <c r="E335" s="35"/>
      <c r="F335" s="35"/>
      <c r="G335" s="35"/>
      <c r="H335" s="35"/>
      <c r="I335" s="35"/>
      <c r="J335" s="35"/>
      <c r="K335" s="3"/>
    </row>
    <row r="336" spans="1:11" x14ac:dyDescent="0.3">
      <c r="A336" s="601" t="s">
        <v>234</v>
      </c>
      <c r="B336" s="602"/>
      <c r="C336" s="293">
        <v>891005.25</v>
      </c>
      <c r="D336" s="293">
        <v>981089.53</v>
      </c>
      <c r="E336" s="35"/>
      <c r="F336" s="35"/>
      <c r="G336" s="35"/>
      <c r="H336" s="35"/>
      <c r="I336" s="35"/>
      <c r="J336" s="35"/>
      <c r="K336" s="3"/>
    </row>
    <row r="337" spans="1:11" x14ac:dyDescent="0.3">
      <c r="A337" s="513" t="s">
        <v>235</v>
      </c>
      <c r="B337" s="514"/>
      <c r="C337" s="214">
        <v>146250</v>
      </c>
      <c r="D337" s="214">
        <v>112963</v>
      </c>
      <c r="E337" s="35"/>
      <c r="F337" s="35"/>
      <c r="G337" s="35"/>
      <c r="H337" s="35"/>
      <c r="I337" s="35"/>
      <c r="J337" s="35"/>
      <c r="K337" s="3"/>
    </row>
    <row r="338" spans="1:11" x14ac:dyDescent="0.3">
      <c r="A338" s="513" t="s">
        <v>236</v>
      </c>
      <c r="B338" s="514"/>
      <c r="C338" s="214">
        <v>6646438.21</v>
      </c>
      <c r="D338" s="214">
        <v>6193891.6299999999</v>
      </c>
      <c r="E338" s="35"/>
      <c r="F338" s="35"/>
      <c r="G338" s="62"/>
      <c r="H338" s="35"/>
      <c r="I338" s="35"/>
      <c r="J338" s="35"/>
      <c r="K338" s="3"/>
    </row>
    <row r="339" spans="1:11" x14ac:dyDescent="0.3">
      <c r="A339" s="513" t="s">
        <v>237</v>
      </c>
      <c r="B339" s="514"/>
      <c r="C339" s="214">
        <v>0</v>
      </c>
      <c r="D339" s="214">
        <v>0</v>
      </c>
      <c r="E339" s="35"/>
      <c r="F339" s="35"/>
      <c r="G339" s="62"/>
      <c r="H339" s="35"/>
      <c r="I339" s="35"/>
      <c r="J339" s="35"/>
      <c r="K339" s="3"/>
    </row>
    <row r="340" spans="1:11" x14ac:dyDescent="0.3">
      <c r="A340" s="513" t="s">
        <v>18</v>
      </c>
      <c r="B340" s="514"/>
      <c r="C340" s="214">
        <v>17598041.379999999</v>
      </c>
      <c r="D340" s="214">
        <v>3543439.45</v>
      </c>
      <c r="E340" s="35"/>
      <c r="F340" s="35"/>
      <c r="G340" s="62"/>
      <c r="H340" s="35"/>
      <c r="I340" s="35"/>
      <c r="J340" s="35"/>
      <c r="K340" s="3"/>
    </row>
    <row r="341" spans="1:11" ht="15" thickBot="1" x14ac:dyDescent="0.35">
      <c r="A341" s="591" t="s">
        <v>238</v>
      </c>
      <c r="B341" s="592"/>
      <c r="C341" s="288">
        <v>0</v>
      </c>
      <c r="D341" s="288">
        <v>0</v>
      </c>
      <c r="E341" s="35"/>
      <c r="F341" s="35"/>
      <c r="G341" s="35"/>
      <c r="H341" s="35"/>
      <c r="I341" s="35"/>
      <c r="J341" s="35"/>
      <c r="K341" s="3"/>
    </row>
    <row r="342" spans="1:11" ht="15" thickBot="1" x14ac:dyDescent="0.35">
      <c r="A342" s="593" t="s">
        <v>98</v>
      </c>
      <c r="B342" s="594"/>
      <c r="C342" s="218">
        <f>SUM(C330+C331+C332+C333+C341)</f>
        <v>24390729.59</v>
      </c>
      <c r="D342" s="218">
        <f>SUM(D330+D331+D332+D333+D341)</f>
        <v>9851374.5299999993</v>
      </c>
      <c r="E342" s="294"/>
      <c r="F342" s="35"/>
      <c r="G342" s="35"/>
      <c r="H342" s="35"/>
      <c r="I342" s="35"/>
      <c r="J342" s="35"/>
      <c r="K342" s="3"/>
    </row>
    <row r="343" spans="1:11" x14ac:dyDescent="0.3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"/>
    </row>
    <row r="344" spans="1:11" ht="15" thickBot="1" x14ac:dyDescent="0.35">
      <c r="A344" s="23" t="s">
        <v>239</v>
      </c>
      <c r="B344" s="23"/>
      <c r="C344" s="23"/>
      <c r="D344" s="23"/>
      <c r="E344" s="35"/>
      <c r="F344" s="35"/>
      <c r="G344" s="35"/>
      <c r="H344" s="35"/>
      <c r="I344" s="35"/>
      <c r="J344" s="35"/>
      <c r="K344" s="3"/>
    </row>
    <row r="345" spans="1:11" ht="15" thickBot="1" x14ac:dyDescent="0.35">
      <c r="A345" s="295" t="s">
        <v>240</v>
      </c>
      <c r="B345" s="296"/>
      <c r="C345" s="296"/>
      <c r="D345" s="297"/>
      <c r="E345" s="35"/>
      <c r="F345" s="35"/>
      <c r="G345" s="35"/>
      <c r="H345" s="35"/>
      <c r="I345" s="35"/>
      <c r="J345" s="35"/>
      <c r="K345" s="3"/>
    </row>
    <row r="346" spans="1:11" ht="15" thickBot="1" x14ac:dyDescent="0.35">
      <c r="A346" s="595" t="s">
        <v>0</v>
      </c>
      <c r="B346" s="596"/>
      <c r="C346" s="597" t="s">
        <v>241</v>
      </c>
      <c r="D346" s="598"/>
      <c r="E346" s="35"/>
      <c r="F346" s="35"/>
      <c r="G346" s="35"/>
      <c r="H346" s="35"/>
      <c r="I346" s="35"/>
      <c r="J346" s="35"/>
      <c r="K346" s="3"/>
    </row>
    <row r="347" spans="1:11" ht="15" thickBot="1" x14ac:dyDescent="0.35">
      <c r="A347" s="298"/>
      <c r="B347" s="299">
        <v>0</v>
      </c>
      <c r="C347" s="300"/>
      <c r="D347" s="301">
        <v>0</v>
      </c>
      <c r="E347" s="35"/>
      <c r="F347" s="35"/>
      <c r="G347" s="35"/>
      <c r="H347" s="35"/>
      <c r="I347" s="35"/>
      <c r="J347" s="35"/>
      <c r="K347" s="3"/>
    </row>
    <row r="348" spans="1:11" x14ac:dyDescent="0.3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"/>
    </row>
    <row r="349" spans="1:11" x14ac:dyDescent="0.3">
      <c r="A349" s="599" t="s">
        <v>242</v>
      </c>
      <c r="B349" s="599"/>
      <c r="C349" s="599"/>
      <c r="D349" s="600"/>
      <c r="E349" s="35"/>
      <c r="F349" s="35"/>
      <c r="G349" s="35"/>
      <c r="H349" s="35"/>
      <c r="I349" s="35"/>
      <c r="J349" s="35"/>
      <c r="K349" s="3"/>
    </row>
    <row r="350" spans="1:11" ht="15" thickBot="1" x14ac:dyDescent="0.35">
      <c r="A350" s="581" t="s">
        <v>243</v>
      </c>
      <c r="B350" s="581"/>
      <c r="C350" s="581"/>
      <c r="D350" s="35"/>
      <c r="E350" s="35"/>
      <c r="F350" s="35"/>
      <c r="G350" s="35"/>
      <c r="H350" s="35"/>
      <c r="I350" s="35"/>
      <c r="J350" s="35"/>
      <c r="K350" s="3"/>
    </row>
    <row r="351" spans="1:11" ht="15" thickBot="1" x14ac:dyDescent="0.35">
      <c r="A351" s="582" t="s">
        <v>55</v>
      </c>
      <c r="B351" s="583"/>
      <c r="C351" s="220" t="s">
        <v>244</v>
      </c>
      <c r="D351" s="220" t="s">
        <v>245</v>
      </c>
      <c r="E351" s="35"/>
      <c r="F351" s="35"/>
      <c r="G351" s="35"/>
      <c r="H351" s="35"/>
      <c r="I351" s="35"/>
      <c r="J351" s="35"/>
      <c r="K351" s="3"/>
    </row>
    <row r="352" spans="1:11" x14ac:dyDescent="0.3">
      <c r="A352" s="584" t="s">
        <v>246</v>
      </c>
      <c r="B352" s="585"/>
      <c r="C352" s="302">
        <v>0</v>
      </c>
      <c r="D352" s="303">
        <v>0</v>
      </c>
      <c r="E352" s="35"/>
      <c r="F352" s="35"/>
      <c r="G352" s="35"/>
      <c r="H352" s="35"/>
      <c r="I352" s="35"/>
      <c r="J352" s="35"/>
      <c r="K352" s="3"/>
    </row>
    <row r="353" spans="1:11" ht="15" thickBot="1" x14ac:dyDescent="0.35">
      <c r="A353" s="586" t="s">
        <v>247</v>
      </c>
      <c r="B353" s="587"/>
      <c r="C353" s="304">
        <v>0</v>
      </c>
      <c r="D353" s="305">
        <v>0</v>
      </c>
      <c r="E353" s="35"/>
      <c r="F353" s="35"/>
      <c r="G353" s="35"/>
      <c r="H353" s="35"/>
      <c r="I353" s="35"/>
      <c r="J353" s="35"/>
      <c r="K353" s="3"/>
    </row>
    <row r="354" spans="1:11" ht="15" thickBot="1" x14ac:dyDescent="0.35">
      <c r="A354" s="573" t="s">
        <v>248</v>
      </c>
      <c r="B354" s="574"/>
      <c r="C354" s="588"/>
      <c r="D354" s="575"/>
      <c r="E354" s="35"/>
      <c r="F354" s="35"/>
      <c r="G354" s="35"/>
      <c r="H354" s="35"/>
      <c r="I354" s="35"/>
      <c r="J354" s="35"/>
      <c r="K354" s="3"/>
    </row>
    <row r="355" spans="1:11" x14ac:dyDescent="0.3">
      <c r="A355" s="589" t="s">
        <v>249</v>
      </c>
      <c r="B355" s="590"/>
      <c r="C355" s="306">
        <v>0</v>
      </c>
      <c r="D355" s="307">
        <v>0</v>
      </c>
      <c r="E355" s="35"/>
      <c r="F355" s="35"/>
      <c r="G355" s="35"/>
      <c r="H355" s="35"/>
      <c r="I355" s="35"/>
      <c r="J355" s="35"/>
      <c r="K355" s="3"/>
    </row>
    <row r="356" spans="1:11" ht="15" thickBot="1" x14ac:dyDescent="0.35">
      <c r="A356" s="571" t="s">
        <v>250</v>
      </c>
      <c r="B356" s="572"/>
      <c r="C356" s="308">
        <v>0</v>
      </c>
      <c r="D356" s="309">
        <v>0</v>
      </c>
      <c r="E356" s="35"/>
      <c r="F356" s="35"/>
      <c r="G356" s="35"/>
      <c r="H356" s="35"/>
      <c r="I356" s="35"/>
      <c r="J356" s="35"/>
      <c r="K356" s="3"/>
    </row>
    <row r="357" spans="1:11" x14ac:dyDescent="0.3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"/>
    </row>
    <row r="358" spans="1:11" ht="15" thickBot="1" x14ac:dyDescent="0.35">
      <c r="A358" s="24" t="s">
        <v>251</v>
      </c>
      <c r="B358" s="24"/>
      <c r="C358" s="24"/>
      <c r="D358" s="35"/>
      <c r="E358" s="35"/>
      <c r="F358" s="35"/>
      <c r="G358" s="35"/>
      <c r="H358" s="35"/>
      <c r="I358" s="35"/>
      <c r="J358" s="35"/>
      <c r="K358" s="3"/>
    </row>
    <row r="359" spans="1:11" ht="29.4" thickBot="1" x14ac:dyDescent="0.35">
      <c r="A359" s="310"/>
      <c r="B359" s="285" t="s">
        <v>252</v>
      </c>
      <c r="C359" s="208" t="s">
        <v>253</v>
      </c>
      <c r="D359" s="35"/>
      <c r="E359" s="35"/>
      <c r="F359" s="35"/>
      <c r="G359" s="35"/>
      <c r="H359" s="35"/>
      <c r="I359" s="35"/>
      <c r="J359" s="35"/>
      <c r="K359" s="3"/>
    </row>
    <row r="360" spans="1:11" ht="15" thickBot="1" x14ac:dyDescent="0.35">
      <c r="A360" s="311" t="s">
        <v>254</v>
      </c>
      <c r="B360" s="312">
        <f>B361+B366</f>
        <v>0</v>
      </c>
      <c r="C360" s="312">
        <f>C361+C366</f>
        <v>0</v>
      </c>
      <c r="D360" s="35"/>
      <c r="E360" s="35"/>
      <c r="F360" s="35"/>
      <c r="G360" s="35"/>
      <c r="H360" s="35"/>
      <c r="I360" s="35"/>
      <c r="J360" s="35"/>
      <c r="K360" s="3"/>
    </row>
    <row r="361" spans="1:11" ht="15" thickBot="1" x14ac:dyDescent="0.35">
      <c r="A361" s="313" t="s">
        <v>255</v>
      </c>
      <c r="B361" s="314">
        <f>SUM(B363:B365)</f>
        <v>0</v>
      </c>
      <c r="C361" s="314">
        <f>SUM(C363:C365)</f>
        <v>0</v>
      </c>
      <c r="D361" s="35"/>
      <c r="E361" s="35"/>
      <c r="F361" s="35"/>
      <c r="G361" s="35"/>
      <c r="H361" s="62"/>
      <c r="I361" s="35"/>
      <c r="J361" s="35"/>
      <c r="K361" s="3"/>
    </row>
    <row r="362" spans="1:11" ht="15" thickBot="1" x14ac:dyDescent="0.35">
      <c r="A362" s="573" t="s">
        <v>57</v>
      </c>
      <c r="B362" s="574"/>
      <c r="C362" s="575"/>
      <c r="D362" s="35"/>
      <c r="E362" s="35"/>
      <c r="F362" s="35"/>
      <c r="G362" s="35"/>
      <c r="H362" s="62"/>
      <c r="I362" s="35"/>
      <c r="J362" s="35"/>
      <c r="K362" s="3"/>
    </row>
    <row r="363" spans="1:11" x14ac:dyDescent="0.3">
      <c r="A363" s="315"/>
      <c r="B363" s="316">
        <v>0</v>
      </c>
      <c r="C363" s="317">
        <v>0</v>
      </c>
      <c r="D363" s="35"/>
      <c r="E363" s="35"/>
      <c r="F363" s="35"/>
      <c r="G363" s="35"/>
      <c r="H363" s="62"/>
      <c r="I363" s="35"/>
      <c r="J363" s="35"/>
      <c r="K363" s="3"/>
    </row>
    <row r="364" spans="1:11" x14ac:dyDescent="0.3">
      <c r="A364" s="315"/>
      <c r="B364" s="316">
        <v>0</v>
      </c>
      <c r="C364" s="317">
        <v>0</v>
      </c>
      <c r="D364" s="35"/>
      <c r="E364" s="35"/>
      <c r="F364" s="35"/>
      <c r="G364" s="35"/>
      <c r="H364" s="62"/>
      <c r="I364" s="35"/>
      <c r="J364" s="35"/>
      <c r="K364" s="3"/>
    </row>
    <row r="365" spans="1:11" ht="15" thickBot="1" x14ac:dyDescent="0.35">
      <c r="A365" s="318"/>
      <c r="B365" s="316">
        <v>0</v>
      </c>
      <c r="C365" s="317">
        <v>0</v>
      </c>
      <c r="D365" s="35"/>
      <c r="E365" s="35"/>
      <c r="F365" s="35"/>
      <c r="G365" s="35"/>
      <c r="H365" s="62"/>
      <c r="I365" s="35"/>
      <c r="J365" s="35"/>
      <c r="K365" s="3"/>
    </row>
    <row r="366" spans="1:11" x14ac:dyDescent="0.3">
      <c r="A366" s="313" t="s">
        <v>256</v>
      </c>
      <c r="B366" s="314">
        <f>SUM(B368:B370)</f>
        <v>0</v>
      </c>
      <c r="C366" s="314">
        <f>SUM(C368:C370)</f>
        <v>0</v>
      </c>
      <c r="D366" s="35"/>
      <c r="E366" s="35"/>
      <c r="F366" s="35"/>
      <c r="G366" s="35"/>
      <c r="H366" s="62"/>
      <c r="I366" s="35"/>
      <c r="J366" s="35"/>
      <c r="K366" s="3"/>
    </row>
    <row r="367" spans="1:11" x14ac:dyDescent="0.3">
      <c r="A367" s="315" t="s">
        <v>57</v>
      </c>
      <c r="B367" s="316">
        <v>0</v>
      </c>
      <c r="C367" s="317">
        <v>0</v>
      </c>
      <c r="D367" s="35"/>
      <c r="E367" s="35"/>
      <c r="F367" s="35"/>
      <c r="G367" s="35"/>
      <c r="H367" s="319"/>
      <c r="I367" s="35"/>
      <c r="J367" s="35"/>
      <c r="K367" s="3"/>
    </row>
    <row r="368" spans="1:11" x14ac:dyDescent="0.3">
      <c r="A368" s="320"/>
      <c r="B368" s="316">
        <v>0</v>
      </c>
      <c r="C368" s="317">
        <v>0</v>
      </c>
      <c r="D368" s="35"/>
      <c r="E368" s="35"/>
      <c r="F368" s="35"/>
      <c r="G368" s="35"/>
      <c r="H368" s="62"/>
      <c r="I368" s="35"/>
      <c r="J368" s="35"/>
      <c r="K368" s="3"/>
    </row>
    <row r="369" spans="1:11" x14ac:dyDescent="0.3">
      <c r="A369" s="320"/>
      <c r="B369" s="316">
        <v>0</v>
      </c>
      <c r="C369" s="317">
        <v>0</v>
      </c>
      <c r="D369" s="35"/>
      <c r="E369" s="35"/>
      <c r="F369" s="35"/>
      <c r="G369" s="35"/>
      <c r="H369" s="62"/>
      <c r="I369" s="35"/>
      <c r="J369" s="35"/>
      <c r="K369" s="3"/>
    </row>
    <row r="370" spans="1:11" ht="15" thickBot="1" x14ac:dyDescent="0.35">
      <c r="A370" s="321"/>
      <c r="B370" s="316">
        <v>0</v>
      </c>
      <c r="C370" s="317">
        <v>0</v>
      </c>
      <c r="D370" s="35"/>
      <c r="E370" s="35"/>
      <c r="F370" s="35"/>
      <c r="G370" s="35"/>
      <c r="H370" s="62"/>
      <c r="I370" s="35"/>
      <c r="J370" s="35"/>
      <c r="K370" s="3"/>
    </row>
    <row r="371" spans="1:11" ht="15" thickBot="1" x14ac:dyDescent="0.35">
      <c r="A371" s="311" t="s">
        <v>257</v>
      </c>
      <c r="B371" s="312">
        <f>B372+B377</f>
        <v>0</v>
      </c>
      <c r="C371" s="312">
        <f>C372+C377</f>
        <v>71710</v>
      </c>
      <c r="D371" s="35"/>
      <c r="E371" s="35"/>
      <c r="F371" s="35"/>
      <c r="G371" s="35"/>
      <c r="H371" s="62"/>
      <c r="I371" s="35"/>
      <c r="J371" s="35"/>
      <c r="K371" s="3"/>
    </row>
    <row r="372" spans="1:11" ht="15" thickBot="1" x14ac:dyDescent="0.35">
      <c r="A372" s="322" t="s">
        <v>255</v>
      </c>
      <c r="B372" s="323">
        <f>SUM(B374:B376)</f>
        <v>0</v>
      </c>
      <c r="C372" s="323">
        <f>SUM(C374:C376)</f>
        <v>0</v>
      </c>
      <c r="D372" s="35"/>
      <c r="E372" s="35"/>
      <c r="F372" s="35"/>
      <c r="G372" s="35"/>
      <c r="H372" s="62"/>
      <c r="I372" s="35"/>
      <c r="J372" s="35"/>
      <c r="K372" s="3"/>
    </row>
    <row r="373" spans="1:11" ht="15" thickBot="1" x14ac:dyDescent="0.35">
      <c r="A373" s="573" t="s">
        <v>57</v>
      </c>
      <c r="B373" s="574"/>
      <c r="C373" s="575"/>
      <c r="D373" s="35"/>
      <c r="E373" s="35"/>
      <c r="F373" s="35"/>
      <c r="G373" s="35"/>
      <c r="H373" s="62"/>
      <c r="I373" s="35"/>
      <c r="J373" s="35"/>
      <c r="K373" s="3"/>
    </row>
    <row r="374" spans="1:11" x14ac:dyDescent="0.3">
      <c r="A374" s="320"/>
      <c r="B374" s="316">
        <v>0</v>
      </c>
      <c r="C374" s="317">
        <v>0</v>
      </c>
      <c r="D374" s="35"/>
      <c r="E374" s="35"/>
      <c r="F374" s="35"/>
      <c r="G374" s="35"/>
      <c r="H374" s="62"/>
      <c r="I374" s="35"/>
      <c r="J374" s="35"/>
      <c r="K374" s="3"/>
    </row>
    <row r="375" spans="1:11" x14ac:dyDescent="0.3">
      <c r="A375" s="320"/>
      <c r="B375" s="316">
        <v>0</v>
      </c>
      <c r="C375" s="317">
        <v>0</v>
      </c>
      <c r="D375" s="35"/>
      <c r="E375" s="35"/>
      <c r="F375" s="35"/>
      <c r="G375" s="35"/>
      <c r="H375" s="35"/>
      <c r="I375" s="35"/>
      <c r="J375" s="35"/>
      <c r="K375" s="3"/>
    </row>
    <row r="376" spans="1:11" ht="15" thickBot="1" x14ac:dyDescent="0.35">
      <c r="A376" s="321"/>
      <c r="B376" s="316">
        <v>0</v>
      </c>
      <c r="C376" s="317">
        <v>0</v>
      </c>
      <c r="D376" s="35"/>
      <c r="E376" s="35"/>
      <c r="F376" s="35"/>
      <c r="G376" s="35"/>
      <c r="H376" s="35"/>
      <c r="I376" s="35"/>
      <c r="J376" s="35"/>
      <c r="K376" s="3"/>
    </row>
    <row r="377" spans="1:11" ht="15" thickBot="1" x14ac:dyDescent="0.35">
      <c r="A377" s="324" t="s">
        <v>256</v>
      </c>
      <c r="B377" s="325">
        <f>SUM(B379:B381)</f>
        <v>0</v>
      </c>
      <c r="C377" s="325">
        <f>SUM(C379:C381)</f>
        <v>71710</v>
      </c>
      <c r="D377" s="35"/>
      <c r="E377" s="35"/>
      <c r="F377" s="35"/>
      <c r="G377" s="35"/>
      <c r="H377" s="35"/>
      <c r="I377" s="35"/>
      <c r="J377" s="35"/>
      <c r="K377" s="3"/>
    </row>
    <row r="378" spans="1:11" ht="15" thickBot="1" x14ac:dyDescent="0.35">
      <c r="A378" s="573" t="s">
        <v>57</v>
      </c>
      <c r="B378" s="574"/>
      <c r="C378" s="575"/>
      <c r="D378" s="35"/>
      <c r="E378" s="35"/>
      <c r="F378" s="35"/>
      <c r="G378" s="35"/>
      <c r="H378" s="35"/>
      <c r="I378" s="35"/>
      <c r="J378" s="35"/>
      <c r="K378" s="3"/>
    </row>
    <row r="379" spans="1:11" ht="28.8" x14ac:dyDescent="0.3">
      <c r="A379" s="326" t="s">
        <v>258</v>
      </c>
      <c r="B379" s="314">
        <v>0</v>
      </c>
      <c r="C379" s="314">
        <v>71710</v>
      </c>
      <c r="D379" s="35"/>
      <c r="E379" s="35"/>
      <c r="F379" s="35"/>
      <c r="G379" s="35"/>
      <c r="H379" s="35"/>
      <c r="I379" s="35"/>
      <c r="J379" s="35"/>
      <c r="K379" s="3"/>
    </row>
    <row r="380" spans="1:11" x14ac:dyDescent="0.3">
      <c r="A380" s="320"/>
      <c r="B380" s="316">
        <v>0</v>
      </c>
      <c r="C380" s="317">
        <v>0</v>
      </c>
      <c r="D380" s="35"/>
      <c r="E380" s="35"/>
      <c r="F380" s="35"/>
      <c r="G380" s="35"/>
      <c r="H380" s="35"/>
      <c r="I380" s="35"/>
      <c r="J380" s="35"/>
      <c r="K380" s="3"/>
    </row>
    <row r="381" spans="1:11" ht="15" thickBot="1" x14ac:dyDescent="0.35">
      <c r="A381" s="25"/>
      <c r="B381" s="327">
        <v>0</v>
      </c>
      <c r="C381" s="328">
        <v>0</v>
      </c>
      <c r="D381" s="35"/>
      <c r="E381" s="35"/>
      <c r="F381" s="35"/>
      <c r="G381" s="35"/>
      <c r="H381" s="35"/>
      <c r="I381" s="35"/>
      <c r="J381" s="35"/>
      <c r="K381" s="3"/>
    </row>
    <row r="382" spans="1:11" x14ac:dyDescent="0.3">
      <c r="A382" s="24"/>
      <c r="B382" s="24"/>
      <c r="C382" s="24"/>
      <c r="D382" s="35"/>
      <c r="E382" s="35"/>
      <c r="F382" s="35"/>
      <c r="G382" s="35"/>
      <c r="H382" s="35"/>
      <c r="I382" s="35"/>
      <c r="J382" s="35"/>
      <c r="K382" s="3"/>
    </row>
    <row r="383" spans="1:11" ht="32.25" customHeight="1" thickBot="1" x14ac:dyDescent="0.35">
      <c r="A383" s="576" t="s">
        <v>418</v>
      </c>
      <c r="B383" s="576"/>
      <c r="C383" s="576"/>
      <c r="D383" s="576"/>
      <c r="E383" s="576"/>
      <c r="F383" s="17"/>
      <c r="G383" s="17"/>
      <c r="H383" s="17"/>
      <c r="I383" s="17"/>
      <c r="J383" s="35"/>
      <c r="K383" s="3"/>
    </row>
    <row r="384" spans="1:11" ht="15" thickBot="1" x14ac:dyDescent="0.35">
      <c r="A384" s="577" t="s">
        <v>259</v>
      </c>
      <c r="B384" s="578"/>
      <c r="C384" s="579"/>
      <c r="D384" s="580"/>
      <c r="E384" s="35"/>
      <c r="F384" s="35"/>
      <c r="G384" s="35"/>
      <c r="H384" s="35"/>
      <c r="I384" s="35"/>
      <c r="J384" s="35"/>
      <c r="K384" s="3"/>
    </row>
    <row r="385" spans="1:11" ht="15" thickBot="1" x14ac:dyDescent="0.35">
      <c r="A385" s="563" t="s">
        <v>0</v>
      </c>
      <c r="B385" s="564"/>
      <c r="C385" s="565" t="s">
        <v>1</v>
      </c>
      <c r="D385" s="566"/>
      <c r="E385" s="35"/>
      <c r="F385" s="35"/>
      <c r="G385" s="35"/>
      <c r="H385" s="35"/>
      <c r="I385" s="35"/>
      <c r="J385" s="35"/>
      <c r="K385" s="3"/>
    </row>
    <row r="386" spans="1:11" ht="15" thickBot="1" x14ac:dyDescent="0.35">
      <c r="A386" s="567">
        <v>0</v>
      </c>
      <c r="B386" s="568"/>
      <c r="C386" s="569">
        <v>0</v>
      </c>
      <c r="D386" s="570"/>
      <c r="E386" s="35"/>
      <c r="F386" s="35"/>
      <c r="G386" s="35"/>
      <c r="H386" s="35"/>
      <c r="I386" s="35"/>
      <c r="J386" s="35"/>
      <c r="K386" s="3"/>
    </row>
    <row r="387" spans="1:11" x14ac:dyDescent="0.3">
      <c r="A387" s="24"/>
      <c r="B387" s="24"/>
      <c r="C387" s="24"/>
      <c r="D387" s="35"/>
      <c r="E387" s="35"/>
      <c r="F387" s="35"/>
      <c r="G387" s="35"/>
      <c r="H387" s="35"/>
      <c r="I387" s="35"/>
      <c r="J387" s="35"/>
      <c r="K387" s="3"/>
    </row>
    <row r="388" spans="1:11" ht="15" thickBot="1" x14ac:dyDescent="0.35">
      <c r="A388" s="448" t="s">
        <v>260</v>
      </c>
      <c r="B388" s="448"/>
      <c r="C388" s="448"/>
      <c r="D388" s="35"/>
      <c r="E388" s="35"/>
      <c r="F388" s="35"/>
      <c r="G388" s="35"/>
      <c r="H388" s="35"/>
      <c r="I388" s="35"/>
      <c r="J388" s="35"/>
      <c r="K388" s="3"/>
    </row>
    <row r="389" spans="1:11" ht="29.4" thickBot="1" x14ac:dyDescent="0.35">
      <c r="A389" s="449" t="s">
        <v>261</v>
      </c>
      <c r="B389" s="450"/>
      <c r="C389" s="450"/>
      <c r="D389" s="451"/>
      <c r="E389" s="285" t="s">
        <v>252</v>
      </c>
      <c r="F389" s="208" t="s">
        <v>262</v>
      </c>
      <c r="G389" s="329"/>
      <c r="H389" s="35"/>
      <c r="I389" s="35"/>
      <c r="J389" s="35"/>
      <c r="K389" s="3"/>
    </row>
    <row r="390" spans="1:11" ht="15" thickBot="1" x14ac:dyDescent="0.35">
      <c r="A390" s="434" t="s">
        <v>414</v>
      </c>
      <c r="B390" s="435"/>
      <c r="C390" s="435"/>
      <c r="D390" s="436"/>
      <c r="E390" s="312">
        <f>SUM(E391:E398)</f>
        <v>7132079.1799999997</v>
      </c>
      <c r="F390" s="312">
        <f>SUM(F391:F398)</f>
        <v>6023169.5000000009</v>
      </c>
      <c r="G390" s="330"/>
      <c r="H390" s="35"/>
      <c r="I390" s="35"/>
      <c r="J390" s="35"/>
      <c r="K390" s="3"/>
    </row>
    <row r="391" spans="1:11" x14ac:dyDescent="0.3">
      <c r="A391" s="554" t="s">
        <v>263</v>
      </c>
      <c r="B391" s="555"/>
      <c r="C391" s="555"/>
      <c r="D391" s="556"/>
      <c r="E391" s="323">
        <v>4438729.37</v>
      </c>
      <c r="F391" s="268">
        <v>3018010.84</v>
      </c>
      <c r="G391" s="168"/>
      <c r="H391" s="35"/>
      <c r="I391" s="35"/>
      <c r="J391" s="35"/>
      <c r="K391" s="3"/>
    </row>
    <row r="392" spans="1:11" x14ac:dyDescent="0.3">
      <c r="A392" s="545" t="s">
        <v>264</v>
      </c>
      <c r="B392" s="546"/>
      <c r="C392" s="546"/>
      <c r="D392" s="547"/>
      <c r="E392" s="316">
        <v>1922393.68</v>
      </c>
      <c r="F392" s="331">
        <v>1744679.4</v>
      </c>
      <c r="G392" s="168"/>
      <c r="H392" s="35"/>
      <c r="I392" s="35"/>
      <c r="J392" s="35"/>
      <c r="K392" s="3"/>
    </row>
    <row r="393" spans="1:11" x14ac:dyDescent="0.3">
      <c r="A393" s="545" t="s">
        <v>265</v>
      </c>
      <c r="B393" s="546"/>
      <c r="C393" s="546"/>
      <c r="D393" s="547"/>
      <c r="E393" s="316">
        <v>0</v>
      </c>
      <c r="F393" s="331">
        <v>389526.19</v>
      </c>
      <c r="G393" s="168"/>
      <c r="H393" s="35"/>
      <c r="I393" s="35"/>
      <c r="J393" s="35"/>
      <c r="K393" s="3"/>
    </row>
    <row r="394" spans="1:11" x14ac:dyDescent="0.3">
      <c r="A394" s="560" t="s">
        <v>266</v>
      </c>
      <c r="B394" s="561"/>
      <c r="C394" s="561"/>
      <c r="D394" s="562"/>
      <c r="E394" s="316">
        <v>0</v>
      </c>
      <c r="F394" s="317">
        <v>0</v>
      </c>
      <c r="G394" s="168"/>
      <c r="H394" s="35"/>
      <c r="I394" s="35"/>
      <c r="J394" s="35"/>
      <c r="K394" s="3"/>
    </row>
    <row r="395" spans="1:11" x14ac:dyDescent="0.3">
      <c r="A395" s="545" t="s">
        <v>267</v>
      </c>
      <c r="B395" s="546"/>
      <c r="C395" s="546"/>
      <c r="D395" s="547"/>
      <c r="E395" s="316">
        <v>0</v>
      </c>
      <c r="F395" s="317">
        <v>0</v>
      </c>
      <c r="G395" s="168"/>
      <c r="H395" s="35"/>
      <c r="I395" s="35"/>
      <c r="J395" s="35"/>
      <c r="K395" s="3"/>
    </row>
    <row r="396" spans="1:11" x14ac:dyDescent="0.3">
      <c r="A396" s="548" t="s">
        <v>268</v>
      </c>
      <c r="B396" s="549"/>
      <c r="C396" s="549"/>
      <c r="D396" s="550"/>
      <c r="E396" s="316">
        <v>0</v>
      </c>
      <c r="F396" s="317">
        <v>0</v>
      </c>
      <c r="G396" s="168"/>
      <c r="H396" s="35"/>
      <c r="I396" s="35"/>
      <c r="J396" s="35"/>
      <c r="K396" s="3"/>
    </row>
    <row r="397" spans="1:11" x14ac:dyDescent="0.3">
      <c r="A397" s="548" t="s">
        <v>269</v>
      </c>
      <c r="B397" s="549"/>
      <c r="C397" s="549"/>
      <c r="D397" s="550"/>
      <c r="E397" s="316">
        <v>200353.41</v>
      </c>
      <c r="F397" s="331">
        <v>-5668.52</v>
      </c>
      <c r="G397" s="168"/>
      <c r="H397" s="35"/>
      <c r="I397" s="35"/>
      <c r="J397" s="35"/>
      <c r="K397" s="3"/>
    </row>
    <row r="398" spans="1:11" ht="15" thickBot="1" x14ac:dyDescent="0.35">
      <c r="A398" s="557" t="s">
        <v>270</v>
      </c>
      <c r="B398" s="558"/>
      <c r="C398" s="558"/>
      <c r="D398" s="559"/>
      <c r="E398" s="332">
        <v>570602.72</v>
      </c>
      <c r="F398" s="333">
        <v>876621.59</v>
      </c>
      <c r="G398" s="168"/>
      <c r="H398" s="35"/>
      <c r="I398" s="35"/>
      <c r="J398" s="35"/>
      <c r="K398" s="3"/>
    </row>
    <row r="399" spans="1:11" ht="15" thickBot="1" x14ac:dyDescent="0.35">
      <c r="A399" s="434" t="s">
        <v>271</v>
      </c>
      <c r="B399" s="435"/>
      <c r="C399" s="435"/>
      <c r="D399" s="436"/>
      <c r="E399" s="334">
        <v>0</v>
      </c>
      <c r="F399" s="335">
        <v>596.45000000000005</v>
      </c>
      <c r="G399" s="336"/>
      <c r="H399" s="35"/>
      <c r="I399" s="35"/>
      <c r="J399" s="35"/>
      <c r="K399" s="3"/>
    </row>
    <row r="400" spans="1:11" ht="15" thickBot="1" x14ac:dyDescent="0.35">
      <c r="A400" s="490" t="s">
        <v>272</v>
      </c>
      <c r="B400" s="491"/>
      <c r="C400" s="491"/>
      <c r="D400" s="492"/>
      <c r="E400" s="337">
        <v>0</v>
      </c>
      <c r="F400" s="338">
        <v>0</v>
      </c>
      <c r="G400" s="336"/>
      <c r="H400" s="35"/>
      <c r="I400" s="35"/>
      <c r="J400" s="35"/>
      <c r="K400" s="3"/>
    </row>
    <row r="401" spans="1:11" ht="15" thickBot="1" x14ac:dyDescent="0.35">
      <c r="A401" s="490" t="s">
        <v>273</v>
      </c>
      <c r="B401" s="491"/>
      <c r="C401" s="491"/>
      <c r="D401" s="492"/>
      <c r="E401" s="334">
        <v>0</v>
      </c>
      <c r="F401" s="335">
        <v>0</v>
      </c>
      <c r="G401" s="336"/>
      <c r="H401" s="35"/>
      <c r="I401" s="35"/>
      <c r="J401" s="35"/>
      <c r="K401" s="3"/>
    </row>
    <row r="402" spans="1:11" ht="15" thickBot="1" x14ac:dyDescent="0.35">
      <c r="A402" s="551" t="s">
        <v>274</v>
      </c>
      <c r="B402" s="552"/>
      <c r="C402" s="552"/>
      <c r="D402" s="553"/>
      <c r="E402" s="334">
        <v>0</v>
      </c>
      <c r="F402" s="335">
        <v>0</v>
      </c>
      <c r="G402" s="336"/>
      <c r="H402" s="35"/>
      <c r="I402" s="35"/>
      <c r="J402" s="35"/>
      <c r="K402" s="3"/>
    </row>
    <row r="403" spans="1:11" ht="15" thickBot="1" x14ac:dyDescent="0.35">
      <c r="A403" s="551" t="s">
        <v>275</v>
      </c>
      <c r="B403" s="552"/>
      <c r="C403" s="552"/>
      <c r="D403" s="553"/>
      <c r="E403" s="312">
        <f>E404+E412+E415+E418</f>
        <v>17246443.27</v>
      </c>
      <c r="F403" s="312">
        <f>SUM(F404+F412+F415+F418)</f>
        <v>38623585.790000007</v>
      </c>
      <c r="G403" s="330"/>
      <c r="H403" s="35"/>
      <c r="I403" s="35"/>
      <c r="J403" s="35"/>
      <c r="K403" s="3"/>
    </row>
    <row r="404" spans="1:11" x14ac:dyDescent="0.3">
      <c r="A404" s="554" t="s">
        <v>276</v>
      </c>
      <c r="B404" s="555"/>
      <c r="C404" s="555"/>
      <c r="D404" s="556"/>
      <c r="E404" s="339">
        <v>16006134.529999999</v>
      </c>
      <c r="F404" s="339">
        <v>0</v>
      </c>
      <c r="G404" s="340"/>
      <c r="H404" s="35"/>
      <c r="I404" s="35"/>
      <c r="J404" s="35"/>
      <c r="K404" s="3"/>
    </row>
    <row r="405" spans="1:11" x14ac:dyDescent="0.3">
      <c r="A405" s="536" t="s">
        <v>277</v>
      </c>
      <c r="B405" s="537"/>
      <c r="C405" s="537"/>
      <c r="D405" s="538"/>
      <c r="E405" s="341">
        <v>15300288.699999999</v>
      </c>
      <c r="F405" s="342">
        <v>0</v>
      </c>
      <c r="G405" s="343"/>
      <c r="H405" s="35"/>
      <c r="I405" s="35"/>
      <c r="J405" s="35"/>
      <c r="K405" s="3"/>
    </row>
    <row r="406" spans="1:11" x14ac:dyDescent="0.3">
      <c r="A406" s="536" t="s">
        <v>278</v>
      </c>
      <c r="B406" s="537"/>
      <c r="C406" s="537"/>
      <c r="D406" s="538"/>
      <c r="E406" s="341">
        <v>668377</v>
      </c>
      <c r="F406" s="342">
        <v>0</v>
      </c>
      <c r="G406" s="343"/>
      <c r="H406" s="35"/>
      <c r="I406" s="35"/>
      <c r="J406" s="35"/>
      <c r="K406" s="3"/>
    </row>
    <row r="407" spans="1:11" x14ac:dyDescent="0.3">
      <c r="A407" s="536" t="s">
        <v>279</v>
      </c>
      <c r="B407" s="537"/>
      <c r="C407" s="537"/>
      <c r="D407" s="538"/>
      <c r="E407" s="341">
        <v>0</v>
      </c>
      <c r="F407" s="342">
        <v>0</v>
      </c>
      <c r="G407" s="343"/>
      <c r="H407" s="35"/>
      <c r="I407" s="35"/>
      <c r="J407" s="35"/>
      <c r="K407" s="3"/>
    </row>
    <row r="408" spans="1:11" x14ac:dyDescent="0.3">
      <c r="A408" s="536" t="s">
        <v>280</v>
      </c>
      <c r="B408" s="537"/>
      <c r="C408" s="537"/>
      <c r="D408" s="538"/>
      <c r="E408" s="341">
        <v>0</v>
      </c>
      <c r="F408" s="342">
        <v>0</v>
      </c>
      <c r="G408" s="343"/>
      <c r="H408" s="35"/>
      <c r="I408" s="35"/>
      <c r="J408" s="35"/>
      <c r="K408" s="3"/>
    </row>
    <row r="409" spans="1:11" x14ac:dyDescent="0.3">
      <c r="A409" s="536" t="s">
        <v>281</v>
      </c>
      <c r="B409" s="537"/>
      <c r="C409" s="537"/>
      <c r="D409" s="538"/>
      <c r="E409" s="341">
        <v>0</v>
      </c>
      <c r="F409" s="342">
        <v>0</v>
      </c>
      <c r="G409" s="343"/>
      <c r="H409" s="35"/>
      <c r="I409" s="35"/>
      <c r="J409" s="35"/>
      <c r="K409" s="3"/>
    </row>
    <row r="410" spans="1:11" x14ac:dyDescent="0.3">
      <c r="A410" s="536" t="s">
        <v>282</v>
      </c>
      <c r="B410" s="537"/>
      <c r="C410" s="537"/>
      <c r="D410" s="538"/>
      <c r="E410" s="341">
        <v>0</v>
      </c>
      <c r="F410" s="342">
        <v>0</v>
      </c>
      <c r="G410" s="343"/>
      <c r="H410" s="35"/>
      <c r="I410" s="35"/>
      <c r="J410" s="35"/>
      <c r="K410" s="3"/>
    </row>
    <row r="411" spans="1:11" x14ac:dyDescent="0.3">
      <c r="A411" s="536" t="s">
        <v>283</v>
      </c>
      <c r="B411" s="537"/>
      <c r="C411" s="537"/>
      <c r="D411" s="538"/>
      <c r="E411" s="341">
        <v>37468.83</v>
      </c>
      <c r="F411" s="342">
        <v>0</v>
      </c>
      <c r="G411" s="343"/>
      <c r="H411" s="35"/>
      <c r="I411" s="35"/>
      <c r="J411" s="35"/>
      <c r="K411" s="3"/>
    </row>
    <row r="412" spans="1:11" x14ac:dyDescent="0.3">
      <c r="A412" s="548" t="s">
        <v>284</v>
      </c>
      <c r="B412" s="549"/>
      <c r="C412" s="549"/>
      <c r="D412" s="550"/>
      <c r="E412" s="344">
        <f>SUM(E413:E414)</f>
        <v>0</v>
      </c>
      <c r="F412" s="344">
        <f>SUM(F413:F414)</f>
        <v>0</v>
      </c>
      <c r="G412" s="340"/>
      <c r="H412" s="35"/>
      <c r="I412" s="35"/>
      <c r="J412" s="35"/>
      <c r="K412" s="3"/>
    </row>
    <row r="413" spans="1:11" x14ac:dyDescent="0.3">
      <c r="A413" s="536" t="s">
        <v>285</v>
      </c>
      <c r="B413" s="537"/>
      <c r="C413" s="537"/>
      <c r="D413" s="538"/>
      <c r="E413" s="341">
        <v>0</v>
      </c>
      <c r="F413" s="342">
        <v>0</v>
      </c>
      <c r="G413" s="343"/>
      <c r="H413" s="35"/>
      <c r="I413" s="35"/>
      <c r="J413" s="35"/>
      <c r="K413" s="3"/>
    </row>
    <row r="414" spans="1:11" x14ac:dyDescent="0.3">
      <c r="A414" s="536" t="s">
        <v>286</v>
      </c>
      <c r="B414" s="537"/>
      <c r="C414" s="537"/>
      <c r="D414" s="538"/>
      <c r="E414" s="341">
        <v>0</v>
      </c>
      <c r="F414" s="342">
        <v>0</v>
      </c>
      <c r="G414" s="343"/>
      <c r="H414" s="35"/>
      <c r="I414" s="35"/>
      <c r="J414" s="35"/>
      <c r="K414" s="3"/>
    </row>
    <row r="415" spans="1:11" x14ac:dyDescent="0.3">
      <c r="A415" s="545" t="s">
        <v>287</v>
      </c>
      <c r="B415" s="546"/>
      <c r="C415" s="546"/>
      <c r="D415" s="547"/>
      <c r="E415" s="344">
        <f>SUM(E416:E417)</f>
        <v>0</v>
      </c>
      <c r="F415" s="344">
        <f>SUM(F416:F417)</f>
        <v>0</v>
      </c>
      <c r="G415" s="340"/>
      <c r="H415" s="35"/>
      <c r="I415" s="35"/>
      <c r="J415" s="35"/>
      <c r="K415" s="3"/>
    </row>
    <row r="416" spans="1:11" x14ac:dyDescent="0.3">
      <c r="A416" s="536" t="s">
        <v>288</v>
      </c>
      <c r="B416" s="537"/>
      <c r="C416" s="537"/>
      <c r="D416" s="538"/>
      <c r="E416" s="341">
        <v>0</v>
      </c>
      <c r="F416" s="342">
        <v>0</v>
      </c>
      <c r="G416" s="343"/>
      <c r="H416" s="35"/>
      <c r="I416" s="35"/>
      <c r="J416" s="35"/>
      <c r="K416" s="3"/>
    </row>
    <row r="417" spans="1:11" x14ac:dyDescent="0.3">
      <c r="A417" s="536" t="s">
        <v>289</v>
      </c>
      <c r="B417" s="537"/>
      <c r="C417" s="537"/>
      <c r="D417" s="538"/>
      <c r="E417" s="341">
        <v>0</v>
      </c>
      <c r="F417" s="342">
        <v>0</v>
      </c>
      <c r="G417" s="343"/>
      <c r="H417" s="35"/>
      <c r="I417" s="35"/>
      <c r="J417" s="35"/>
      <c r="K417" s="3"/>
    </row>
    <row r="418" spans="1:11" x14ac:dyDescent="0.3">
      <c r="A418" s="545" t="s">
        <v>290</v>
      </c>
      <c r="B418" s="546"/>
      <c r="C418" s="546"/>
      <c r="D418" s="547"/>
      <c r="E418" s="344">
        <v>1240308.74</v>
      </c>
      <c r="F418" s="344">
        <f>SUM(F419:F432)</f>
        <v>38623585.790000007</v>
      </c>
      <c r="G418" s="340"/>
      <c r="H418" s="35"/>
      <c r="I418" s="35"/>
      <c r="J418" s="35"/>
      <c r="K418" s="3"/>
    </row>
    <row r="419" spans="1:11" x14ac:dyDescent="0.3">
      <c r="A419" s="536" t="s">
        <v>291</v>
      </c>
      <c r="B419" s="537"/>
      <c r="C419" s="537"/>
      <c r="D419" s="538"/>
      <c r="E419" s="316">
        <v>0</v>
      </c>
      <c r="F419" s="317">
        <v>37286159.890000001</v>
      </c>
      <c r="G419" s="168"/>
      <c r="H419" s="35"/>
      <c r="I419" s="35"/>
      <c r="J419" s="35"/>
      <c r="K419" s="3"/>
    </row>
    <row r="420" spans="1:11" x14ac:dyDescent="0.3">
      <c r="A420" s="536" t="s">
        <v>292</v>
      </c>
      <c r="B420" s="537"/>
      <c r="C420" s="537"/>
      <c r="D420" s="538"/>
      <c r="E420" s="316">
        <v>0</v>
      </c>
      <c r="F420" s="317">
        <v>0</v>
      </c>
      <c r="G420" s="168"/>
      <c r="H420" s="35"/>
      <c r="I420" s="35"/>
      <c r="J420" s="35"/>
      <c r="K420" s="3"/>
    </row>
    <row r="421" spans="1:11" x14ac:dyDescent="0.3">
      <c r="A421" s="536" t="s">
        <v>293</v>
      </c>
      <c r="B421" s="537"/>
      <c r="C421" s="537"/>
      <c r="D421" s="538"/>
      <c r="E421" s="345">
        <v>0</v>
      </c>
      <c r="F421" s="346">
        <v>0</v>
      </c>
      <c r="G421" s="168"/>
      <c r="H421" s="35"/>
      <c r="I421" s="35"/>
      <c r="J421" s="35"/>
      <c r="K421" s="3"/>
    </row>
    <row r="422" spans="1:11" x14ac:dyDescent="0.3">
      <c r="A422" s="536" t="s">
        <v>294</v>
      </c>
      <c r="B422" s="537"/>
      <c r="C422" s="537"/>
      <c r="D422" s="538"/>
      <c r="E422" s="316">
        <v>0</v>
      </c>
      <c r="F422" s="317">
        <v>0</v>
      </c>
      <c r="G422" s="168"/>
      <c r="H422" s="35"/>
      <c r="I422" s="35"/>
      <c r="J422" s="35"/>
      <c r="K422" s="3"/>
    </row>
    <row r="423" spans="1:11" x14ac:dyDescent="0.3">
      <c r="A423" s="536" t="s">
        <v>295</v>
      </c>
      <c r="B423" s="537"/>
      <c r="C423" s="537"/>
      <c r="D423" s="538"/>
      <c r="E423" s="316">
        <v>0</v>
      </c>
      <c r="F423" s="317">
        <v>0</v>
      </c>
      <c r="G423" s="168"/>
      <c r="H423" s="35"/>
      <c r="I423" s="35"/>
      <c r="J423" s="35"/>
      <c r="K423" s="3"/>
    </row>
    <row r="424" spans="1:11" x14ac:dyDescent="0.3">
      <c r="A424" s="536" t="s">
        <v>296</v>
      </c>
      <c r="B424" s="537"/>
      <c r="C424" s="537"/>
      <c r="D424" s="538"/>
      <c r="E424" s="316">
        <v>0</v>
      </c>
      <c r="F424" s="317">
        <v>0</v>
      </c>
      <c r="G424" s="168"/>
      <c r="H424" s="35"/>
      <c r="I424" s="35"/>
      <c r="J424" s="35"/>
      <c r="K424" s="3"/>
    </row>
    <row r="425" spans="1:11" x14ac:dyDescent="0.3">
      <c r="A425" s="536" t="s">
        <v>297</v>
      </c>
      <c r="B425" s="537"/>
      <c r="C425" s="537"/>
      <c r="D425" s="538"/>
      <c r="E425" s="316">
        <v>0</v>
      </c>
      <c r="F425" s="317">
        <v>0</v>
      </c>
      <c r="G425" s="168"/>
      <c r="H425" s="35"/>
      <c r="I425" s="35"/>
      <c r="J425" s="35"/>
      <c r="K425" s="3"/>
    </row>
    <row r="426" spans="1:11" x14ac:dyDescent="0.3">
      <c r="A426" s="536" t="s">
        <v>298</v>
      </c>
      <c r="B426" s="537"/>
      <c r="C426" s="537"/>
      <c r="D426" s="538"/>
      <c r="E426" s="316">
        <v>0</v>
      </c>
      <c r="F426" s="317">
        <v>0</v>
      </c>
      <c r="G426" s="168"/>
      <c r="H426" s="35"/>
      <c r="I426" s="35"/>
      <c r="J426" s="35"/>
      <c r="K426" s="3"/>
    </row>
    <row r="427" spans="1:11" x14ac:dyDescent="0.3">
      <c r="A427" s="536" t="s">
        <v>299</v>
      </c>
      <c r="B427" s="537"/>
      <c r="C427" s="537"/>
      <c r="D427" s="538"/>
      <c r="E427" s="316">
        <v>0</v>
      </c>
      <c r="F427" s="317">
        <v>0</v>
      </c>
      <c r="G427" s="168"/>
      <c r="H427" s="35"/>
      <c r="I427" s="35"/>
      <c r="J427" s="35"/>
      <c r="K427" s="3"/>
    </row>
    <row r="428" spans="1:11" x14ac:dyDescent="0.3">
      <c r="A428" s="539" t="s">
        <v>300</v>
      </c>
      <c r="B428" s="540"/>
      <c r="C428" s="540"/>
      <c r="D428" s="541"/>
      <c r="E428" s="316">
        <v>1245935.56</v>
      </c>
      <c r="F428" s="317">
        <v>1307473.2</v>
      </c>
      <c r="G428" s="168"/>
      <c r="H428" s="35"/>
      <c r="I428" s="35"/>
      <c r="J428" s="35"/>
      <c r="K428" s="3"/>
    </row>
    <row r="429" spans="1:11" x14ac:dyDescent="0.3">
      <c r="A429" s="539" t="s">
        <v>301</v>
      </c>
      <c r="B429" s="540"/>
      <c r="C429" s="540"/>
      <c r="D429" s="541"/>
      <c r="E429" s="316">
        <v>0</v>
      </c>
      <c r="F429" s="317">
        <v>0</v>
      </c>
      <c r="G429" s="168"/>
      <c r="H429" s="35"/>
      <c r="I429" s="35"/>
      <c r="J429" s="35"/>
      <c r="K429" s="3"/>
    </row>
    <row r="430" spans="1:11" x14ac:dyDescent="0.3">
      <c r="A430" s="539" t="s">
        <v>302</v>
      </c>
      <c r="B430" s="540"/>
      <c r="C430" s="540"/>
      <c r="D430" s="541"/>
      <c r="E430" s="316">
        <v>0</v>
      </c>
      <c r="F430" s="317">
        <v>0</v>
      </c>
      <c r="G430" s="168"/>
      <c r="H430" s="35"/>
      <c r="I430" s="35"/>
      <c r="J430" s="35"/>
      <c r="K430" s="3"/>
    </row>
    <row r="431" spans="1:11" x14ac:dyDescent="0.3">
      <c r="A431" s="542" t="s">
        <v>303</v>
      </c>
      <c r="B431" s="543"/>
      <c r="C431" s="543"/>
      <c r="D431" s="544"/>
      <c r="E431" s="316">
        <v>0</v>
      </c>
      <c r="F431" s="317">
        <v>0</v>
      </c>
      <c r="G431" s="168"/>
      <c r="H431" s="35"/>
      <c r="I431" s="35"/>
      <c r="J431" s="35"/>
      <c r="K431" s="3"/>
    </row>
    <row r="432" spans="1:11" ht="15" thickBot="1" x14ac:dyDescent="0.35">
      <c r="A432" s="523" t="s">
        <v>304</v>
      </c>
      <c r="B432" s="524"/>
      <c r="C432" s="524"/>
      <c r="D432" s="525"/>
      <c r="E432" s="316">
        <v>-5626.82</v>
      </c>
      <c r="F432" s="317">
        <v>29952.7</v>
      </c>
      <c r="G432" s="168"/>
      <c r="H432" s="35"/>
      <c r="I432" s="35"/>
      <c r="J432" s="35"/>
      <c r="K432" s="3"/>
    </row>
    <row r="433" spans="1:11" ht="15" thickBot="1" x14ac:dyDescent="0.35">
      <c r="A433" s="526" t="s">
        <v>305</v>
      </c>
      <c r="B433" s="527"/>
      <c r="C433" s="527"/>
      <c r="D433" s="528"/>
      <c r="E433" s="271">
        <f>SUM(E390+E399+E400+E401+E402+E403)</f>
        <v>24378522.449999999</v>
      </c>
      <c r="F433" s="271">
        <f>SUM(F390+F399+F400+F401+F402+F403)</f>
        <v>44647351.74000001</v>
      </c>
      <c r="G433" s="330"/>
      <c r="H433" s="35"/>
      <c r="I433" s="35"/>
      <c r="J433" s="35"/>
      <c r="K433" s="3"/>
    </row>
    <row r="434" spans="1:11" x14ac:dyDescent="0.3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"/>
    </row>
    <row r="435" spans="1:11" ht="15" thickBot="1" x14ac:dyDescent="0.35">
      <c r="A435" s="488" t="s">
        <v>306</v>
      </c>
      <c r="B435" s="489"/>
      <c r="C435" s="489"/>
      <c r="D435" s="489"/>
      <c r="E435" s="35"/>
      <c r="F435" s="35"/>
      <c r="G435" s="35"/>
      <c r="H435" s="35"/>
      <c r="I435" s="35"/>
      <c r="J435" s="35"/>
      <c r="K435" s="3"/>
    </row>
    <row r="436" spans="1:11" x14ac:dyDescent="0.3">
      <c r="A436" s="529" t="s">
        <v>307</v>
      </c>
      <c r="B436" s="530"/>
      <c r="C436" s="531" t="s">
        <v>252</v>
      </c>
      <c r="D436" s="531" t="s">
        <v>262</v>
      </c>
      <c r="E436" s="35"/>
      <c r="F436" s="35"/>
      <c r="G436" s="35"/>
      <c r="H436" s="35"/>
      <c r="I436" s="35"/>
      <c r="J436" s="35"/>
      <c r="K436" s="3"/>
    </row>
    <row r="437" spans="1:11" ht="15" thickBot="1" x14ac:dyDescent="0.35">
      <c r="A437" s="534"/>
      <c r="B437" s="535"/>
      <c r="C437" s="532"/>
      <c r="D437" s="533"/>
      <c r="E437" s="35"/>
      <c r="F437" s="35"/>
      <c r="G437" s="35"/>
      <c r="H437" s="35"/>
      <c r="I437" s="35"/>
      <c r="J437" s="35"/>
      <c r="K437" s="3"/>
    </row>
    <row r="438" spans="1:11" x14ac:dyDescent="0.3">
      <c r="A438" s="517" t="s">
        <v>308</v>
      </c>
      <c r="B438" s="518"/>
      <c r="C438" s="323">
        <v>3629292.9</v>
      </c>
      <c r="D438" s="268">
        <v>2403610.59</v>
      </c>
      <c r="E438" s="35"/>
      <c r="F438" s="35"/>
      <c r="G438" s="35"/>
      <c r="H438" s="35"/>
      <c r="I438" s="35"/>
      <c r="J438" s="35"/>
      <c r="K438" s="3"/>
    </row>
    <row r="439" spans="1:11" x14ac:dyDescent="0.3">
      <c r="A439" s="519" t="s">
        <v>309</v>
      </c>
      <c r="B439" s="520"/>
      <c r="C439" s="316">
        <v>0</v>
      </c>
      <c r="D439" s="331">
        <v>0</v>
      </c>
      <c r="E439" s="35"/>
      <c r="F439" s="35"/>
      <c r="G439" s="35"/>
      <c r="H439" s="35"/>
      <c r="I439" s="35"/>
      <c r="J439" s="35"/>
      <c r="K439" s="3"/>
    </row>
    <row r="440" spans="1:11" x14ac:dyDescent="0.3">
      <c r="A440" s="521" t="s">
        <v>310</v>
      </c>
      <c r="B440" s="522"/>
      <c r="C440" s="316">
        <v>4519374.82</v>
      </c>
      <c r="D440" s="331">
        <v>2536273.86</v>
      </c>
      <c r="E440" s="35"/>
      <c r="F440" s="35"/>
      <c r="G440" s="35"/>
      <c r="H440" s="35"/>
      <c r="I440" s="35"/>
      <c r="J440" s="35"/>
      <c r="K440" s="3"/>
    </row>
    <row r="441" spans="1:11" x14ac:dyDescent="0.3">
      <c r="A441" s="513" t="s">
        <v>311</v>
      </c>
      <c r="B441" s="514"/>
      <c r="C441" s="316">
        <v>0</v>
      </c>
      <c r="D441" s="317">
        <v>0</v>
      </c>
      <c r="E441" s="35"/>
      <c r="F441" s="35"/>
      <c r="G441" s="35"/>
      <c r="H441" s="35"/>
      <c r="I441" s="35"/>
      <c r="J441" s="35"/>
      <c r="K441" s="3"/>
    </row>
    <row r="442" spans="1:11" x14ac:dyDescent="0.3">
      <c r="A442" s="511" t="s">
        <v>312</v>
      </c>
      <c r="B442" s="512"/>
      <c r="C442" s="316">
        <v>0</v>
      </c>
      <c r="D442" s="317">
        <v>0</v>
      </c>
      <c r="E442" s="35"/>
      <c r="F442" s="35"/>
      <c r="G442" s="35"/>
      <c r="H442" s="35"/>
      <c r="I442" s="35"/>
      <c r="J442" s="35"/>
      <c r="K442" s="3"/>
    </row>
    <row r="443" spans="1:11" x14ac:dyDescent="0.3">
      <c r="A443" s="511" t="s">
        <v>313</v>
      </c>
      <c r="B443" s="512"/>
      <c r="C443" s="316">
        <v>6402.09</v>
      </c>
      <c r="D443" s="317">
        <v>8671.65</v>
      </c>
      <c r="E443" s="35"/>
      <c r="F443" s="35"/>
      <c r="G443" s="35"/>
      <c r="H443" s="35"/>
      <c r="I443" s="35"/>
      <c r="J443" s="35"/>
      <c r="K443" s="3"/>
    </row>
    <row r="444" spans="1:11" x14ac:dyDescent="0.3">
      <c r="A444" s="511" t="s">
        <v>314</v>
      </c>
      <c r="B444" s="512"/>
      <c r="C444" s="316"/>
      <c r="D444" s="317">
        <v>0</v>
      </c>
      <c r="E444" s="35"/>
      <c r="F444" s="35"/>
      <c r="G444" s="35"/>
      <c r="H444" s="35"/>
      <c r="I444" s="35"/>
      <c r="J444" s="35"/>
      <c r="K444" s="3"/>
    </row>
    <row r="445" spans="1:11" x14ac:dyDescent="0.3">
      <c r="A445" s="511" t="s">
        <v>315</v>
      </c>
      <c r="B445" s="512"/>
      <c r="C445" s="316">
        <v>26600</v>
      </c>
      <c r="D445" s="331">
        <v>7250.85</v>
      </c>
      <c r="E445" s="35"/>
      <c r="F445" s="35"/>
      <c r="G445" s="35"/>
      <c r="H445" s="35"/>
      <c r="I445" s="35"/>
      <c r="J445" s="35"/>
      <c r="K445" s="3"/>
    </row>
    <row r="446" spans="1:11" x14ac:dyDescent="0.3">
      <c r="A446" s="513" t="s">
        <v>316</v>
      </c>
      <c r="B446" s="514"/>
      <c r="C446" s="347">
        <v>0</v>
      </c>
      <c r="D446" s="317">
        <v>0</v>
      </c>
      <c r="E446" s="35"/>
      <c r="F446" s="35"/>
      <c r="G446" s="35"/>
      <c r="H446" s="35"/>
      <c r="I446" s="35"/>
      <c r="J446" s="35"/>
      <c r="K446" s="3"/>
    </row>
    <row r="447" spans="1:11" ht="15" thickBot="1" x14ac:dyDescent="0.35">
      <c r="A447" s="515" t="s">
        <v>18</v>
      </c>
      <c r="B447" s="516"/>
      <c r="C447" s="348">
        <v>16404.27</v>
      </c>
      <c r="D447" s="349">
        <v>1912.8</v>
      </c>
      <c r="E447" s="35"/>
      <c r="F447" s="35"/>
      <c r="G447" s="35"/>
      <c r="H447" s="35"/>
      <c r="I447" s="35"/>
      <c r="J447" s="35"/>
      <c r="K447" s="3"/>
    </row>
    <row r="448" spans="1:11" ht="15" thickBot="1" x14ac:dyDescent="0.35">
      <c r="A448" s="446" t="s">
        <v>87</v>
      </c>
      <c r="B448" s="447"/>
      <c r="C448" s="27">
        <f>SUM(C438:C447)</f>
        <v>8198074.0800000001</v>
      </c>
      <c r="D448" s="27">
        <f>SUM(D438:D447)</f>
        <v>4957719.7499999991</v>
      </c>
      <c r="E448" s="35"/>
      <c r="F448" s="35"/>
      <c r="G448" s="35"/>
      <c r="H448" s="35"/>
      <c r="I448" s="35"/>
      <c r="J448" s="35"/>
      <c r="K448" s="3"/>
    </row>
    <row r="449" spans="1:11" x14ac:dyDescent="0.3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"/>
    </row>
    <row r="450" spans="1:11" ht="15" thickBot="1" x14ac:dyDescent="0.35">
      <c r="A450" s="448" t="s">
        <v>317</v>
      </c>
      <c r="B450" s="448"/>
      <c r="C450" s="448"/>
      <c r="D450" s="35"/>
      <c r="E450" s="35"/>
      <c r="F450" s="35"/>
      <c r="G450" s="35"/>
      <c r="H450" s="35"/>
      <c r="I450" s="35"/>
      <c r="J450" s="35"/>
      <c r="K450" s="3"/>
    </row>
    <row r="451" spans="1:11" ht="29.4" thickBot="1" x14ac:dyDescent="0.35">
      <c r="A451" s="508" t="s">
        <v>318</v>
      </c>
      <c r="B451" s="509"/>
      <c r="C451" s="509"/>
      <c r="D451" s="510"/>
      <c r="E451" s="285" t="s">
        <v>252</v>
      </c>
      <c r="F451" s="208" t="s">
        <v>253</v>
      </c>
      <c r="G451" s="35"/>
      <c r="H451" s="35"/>
      <c r="I451" s="35"/>
      <c r="J451" s="35"/>
      <c r="K451" s="3"/>
    </row>
    <row r="452" spans="1:11" ht="15" thickBot="1" x14ac:dyDescent="0.35">
      <c r="A452" s="434" t="s">
        <v>319</v>
      </c>
      <c r="B452" s="435"/>
      <c r="C452" s="435"/>
      <c r="D452" s="436"/>
      <c r="E452" s="350">
        <f>E453+E454+E455</f>
        <v>18076346.590000004</v>
      </c>
      <c r="F452" s="350">
        <f>F453+F454+F455</f>
        <v>9098341.3100000005</v>
      </c>
      <c r="G452" s="35"/>
      <c r="H452" s="35"/>
      <c r="I452" s="35"/>
      <c r="J452" s="35"/>
      <c r="K452" s="3"/>
    </row>
    <row r="453" spans="1:11" x14ac:dyDescent="0.3">
      <c r="A453" s="464" t="s">
        <v>320</v>
      </c>
      <c r="B453" s="465"/>
      <c r="C453" s="465"/>
      <c r="D453" s="466"/>
      <c r="E453" s="351">
        <f>75108.44+4421.59</f>
        <v>79530.03</v>
      </c>
      <c r="F453" s="352">
        <f>16381.76+4346.37+7660000</f>
        <v>7680728.1299999999</v>
      </c>
      <c r="G453" s="35"/>
      <c r="H453" s="35"/>
      <c r="I453" s="35"/>
      <c r="J453" s="35"/>
      <c r="K453" s="3"/>
    </row>
    <row r="454" spans="1:11" x14ac:dyDescent="0.3">
      <c r="A454" s="422" t="s">
        <v>321</v>
      </c>
      <c r="B454" s="423"/>
      <c r="C454" s="423"/>
      <c r="D454" s="424"/>
      <c r="E454" s="341">
        <v>0</v>
      </c>
      <c r="F454" s="353">
        <v>0</v>
      </c>
      <c r="G454" s="35"/>
      <c r="H454" s="35"/>
      <c r="I454" s="35"/>
      <c r="J454" s="35"/>
      <c r="K454" s="3"/>
    </row>
    <row r="455" spans="1:11" ht="15" thickBot="1" x14ac:dyDescent="0.35">
      <c r="A455" s="499" t="s">
        <v>322</v>
      </c>
      <c r="B455" s="500"/>
      <c r="C455" s="500"/>
      <c r="D455" s="501"/>
      <c r="E455" s="354">
        <f>3735815.56+750579+13510422</f>
        <v>17996816.560000002</v>
      </c>
      <c r="F455" s="355">
        <f>2874728.02+215740.87-280706.04-1392149.67</f>
        <v>1417613.1800000002</v>
      </c>
      <c r="G455" s="35"/>
      <c r="H455" s="35"/>
      <c r="I455" s="35"/>
      <c r="J455" s="35"/>
      <c r="K455" s="3"/>
    </row>
    <row r="456" spans="1:11" ht="15" thickBot="1" x14ac:dyDescent="0.35">
      <c r="A456" s="452" t="s">
        <v>323</v>
      </c>
      <c r="B456" s="453"/>
      <c r="C456" s="453"/>
      <c r="D456" s="454"/>
      <c r="E456" s="350">
        <v>0</v>
      </c>
      <c r="F456" s="356">
        <v>0</v>
      </c>
      <c r="G456" s="35"/>
      <c r="H456" s="35"/>
      <c r="I456" s="35"/>
      <c r="J456" s="35"/>
      <c r="K456" s="3"/>
    </row>
    <row r="457" spans="1:11" ht="15" thickBot="1" x14ac:dyDescent="0.35">
      <c r="A457" s="505" t="s">
        <v>324</v>
      </c>
      <c r="B457" s="506"/>
      <c r="C457" s="506"/>
      <c r="D457" s="507"/>
      <c r="E457" s="357">
        <f>SUM(E458:E467)</f>
        <v>15301679</v>
      </c>
      <c r="F457" s="357">
        <f>SUM(F458:F467)</f>
        <v>2167434.7400000002</v>
      </c>
      <c r="G457" s="35"/>
      <c r="H457" s="35"/>
      <c r="I457" s="35"/>
      <c r="J457" s="35"/>
      <c r="K457" s="3"/>
    </row>
    <row r="458" spans="1:11" x14ac:dyDescent="0.3">
      <c r="A458" s="437" t="s">
        <v>325</v>
      </c>
      <c r="B458" s="438"/>
      <c r="C458" s="438"/>
      <c r="D458" s="439"/>
      <c r="E458" s="358">
        <f>264992.3+4117+1027174.52</f>
        <v>1296283.82</v>
      </c>
      <c r="F458" s="359">
        <f>984262.18+86467.08+25.61</f>
        <v>1070754.8700000001</v>
      </c>
      <c r="G458" s="35"/>
      <c r="H458" s="35"/>
      <c r="I458" s="35"/>
      <c r="J458" s="35"/>
      <c r="K458" s="3"/>
    </row>
    <row r="459" spans="1:11" x14ac:dyDescent="0.3">
      <c r="A459" s="440" t="s">
        <v>326</v>
      </c>
      <c r="B459" s="441"/>
      <c r="C459" s="441"/>
      <c r="D459" s="442"/>
      <c r="E459" s="360">
        <v>0</v>
      </c>
      <c r="F459" s="361">
        <v>0</v>
      </c>
      <c r="G459" s="35"/>
      <c r="H459" s="35"/>
      <c r="I459" s="35"/>
      <c r="J459" s="35"/>
      <c r="K459" s="3"/>
    </row>
    <row r="460" spans="1:11" x14ac:dyDescent="0.3">
      <c r="A460" s="440" t="s">
        <v>327</v>
      </c>
      <c r="B460" s="441"/>
      <c r="C460" s="441"/>
      <c r="D460" s="442"/>
      <c r="E460" s="341">
        <v>645961.51</v>
      </c>
      <c r="F460" s="362">
        <v>225318.56</v>
      </c>
      <c r="G460" s="35"/>
      <c r="H460" s="35"/>
      <c r="I460" s="35"/>
      <c r="J460" s="35"/>
      <c r="K460" s="3"/>
    </row>
    <row r="461" spans="1:11" x14ac:dyDescent="0.3">
      <c r="A461" s="440" t="s">
        <v>328</v>
      </c>
      <c r="B461" s="441"/>
      <c r="C461" s="441"/>
      <c r="D461" s="442"/>
      <c r="E461" s="341">
        <v>0</v>
      </c>
      <c r="F461" s="342">
        <v>0</v>
      </c>
      <c r="G461" s="35"/>
      <c r="H461" s="35"/>
      <c r="I461" s="35"/>
      <c r="J461" s="35"/>
      <c r="K461" s="3"/>
    </row>
    <row r="462" spans="1:11" x14ac:dyDescent="0.3">
      <c r="A462" s="440" t="s">
        <v>329</v>
      </c>
      <c r="B462" s="441"/>
      <c r="C462" s="441"/>
      <c r="D462" s="442"/>
      <c r="E462" s="342">
        <v>0</v>
      </c>
      <c r="F462" s="342">
        <v>0</v>
      </c>
      <c r="G462" s="35"/>
      <c r="H462" s="35"/>
      <c r="I462" s="35"/>
      <c r="J462" s="35"/>
      <c r="K462" s="3"/>
    </row>
    <row r="463" spans="1:11" x14ac:dyDescent="0.3">
      <c r="A463" s="440" t="s">
        <v>330</v>
      </c>
      <c r="B463" s="441"/>
      <c r="C463" s="441"/>
      <c r="D463" s="442"/>
      <c r="E463" s="363">
        <v>234870.73</v>
      </c>
      <c r="F463" s="364">
        <v>280743</v>
      </c>
      <c r="G463" s="35"/>
      <c r="H463" s="35"/>
      <c r="I463" s="35"/>
      <c r="J463" s="35"/>
      <c r="K463" s="3"/>
    </row>
    <row r="464" spans="1:11" x14ac:dyDescent="0.3">
      <c r="A464" s="440" t="s">
        <v>331</v>
      </c>
      <c r="B464" s="441"/>
      <c r="C464" s="441"/>
      <c r="D464" s="442"/>
      <c r="E464" s="363">
        <v>12726275.66</v>
      </c>
      <c r="F464" s="365">
        <v>17617</v>
      </c>
      <c r="G464" s="35"/>
      <c r="H464" s="35"/>
      <c r="I464" s="35"/>
      <c r="J464" s="35"/>
      <c r="K464" s="3"/>
    </row>
    <row r="465" spans="1:11" x14ac:dyDescent="0.3">
      <c r="A465" s="422" t="s">
        <v>332</v>
      </c>
      <c r="B465" s="423"/>
      <c r="C465" s="423"/>
      <c r="D465" s="424"/>
      <c r="E465" s="341">
        <v>0</v>
      </c>
      <c r="F465" s="342">
        <v>0</v>
      </c>
      <c r="G465" s="35"/>
      <c r="H465" s="35"/>
      <c r="I465" s="35"/>
      <c r="J465" s="35"/>
      <c r="K465" s="3"/>
    </row>
    <row r="466" spans="1:11" x14ac:dyDescent="0.3">
      <c r="A466" s="422" t="s">
        <v>333</v>
      </c>
      <c r="B466" s="423"/>
      <c r="C466" s="423"/>
      <c r="D466" s="424"/>
      <c r="E466" s="366">
        <v>0</v>
      </c>
      <c r="F466" s="363">
        <v>0</v>
      </c>
      <c r="G466" s="35"/>
      <c r="H466" s="35"/>
      <c r="I466" s="35"/>
      <c r="J466" s="35"/>
      <c r="K466" s="3"/>
    </row>
    <row r="467" spans="1:11" ht="15" thickBot="1" x14ac:dyDescent="0.35">
      <c r="A467" s="499" t="s">
        <v>415</v>
      </c>
      <c r="B467" s="500"/>
      <c r="C467" s="500"/>
      <c r="D467" s="501"/>
      <c r="E467" s="363">
        <f>396817.36+1469.92</f>
        <v>398287.27999999997</v>
      </c>
      <c r="F467" s="363">
        <v>573001.31000000006</v>
      </c>
      <c r="G467" s="35"/>
      <c r="H467" s="35"/>
      <c r="I467" s="35"/>
      <c r="J467" s="35"/>
      <c r="K467" s="3"/>
    </row>
    <row r="468" spans="1:11" ht="15" thickBot="1" x14ac:dyDescent="0.35">
      <c r="A468" s="502" t="s">
        <v>87</v>
      </c>
      <c r="B468" s="503"/>
      <c r="C468" s="503"/>
      <c r="D468" s="504"/>
      <c r="E468" s="28">
        <f>SUM(E452+E456+E457)</f>
        <v>33378025.590000004</v>
      </c>
      <c r="F468" s="28">
        <f>SUM(F452+F456+F457)</f>
        <v>11265776.050000001</v>
      </c>
      <c r="G468" s="294"/>
      <c r="H468" s="35"/>
      <c r="I468" s="35"/>
      <c r="J468" s="35"/>
      <c r="K468" s="3"/>
    </row>
    <row r="469" spans="1:11" x14ac:dyDescent="0.3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"/>
    </row>
    <row r="470" spans="1:11" ht="15" thickBot="1" x14ac:dyDescent="0.35">
      <c r="A470" s="488" t="s">
        <v>334</v>
      </c>
      <c r="B470" s="489"/>
      <c r="C470" s="489"/>
      <c r="D470" s="489"/>
      <c r="E470" s="35"/>
      <c r="F470" s="35"/>
      <c r="G470" s="35"/>
      <c r="H470" s="35"/>
      <c r="I470" s="35"/>
      <c r="J470" s="35"/>
      <c r="K470" s="3"/>
    </row>
    <row r="471" spans="1:11" ht="29.4" thickBot="1" x14ac:dyDescent="0.35">
      <c r="A471" s="449" t="s">
        <v>335</v>
      </c>
      <c r="B471" s="450"/>
      <c r="C471" s="450"/>
      <c r="D471" s="451"/>
      <c r="E471" s="285" t="s">
        <v>252</v>
      </c>
      <c r="F471" s="208" t="s">
        <v>253</v>
      </c>
      <c r="G471" s="35"/>
      <c r="H471" s="35"/>
      <c r="I471" s="35"/>
      <c r="J471" s="35"/>
      <c r="K471" s="3"/>
    </row>
    <row r="472" spans="1:11" ht="15" thickBot="1" x14ac:dyDescent="0.35">
      <c r="A472" s="490" t="s">
        <v>336</v>
      </c>
      <c r="B472" s="491"/>
      <c r="C472" s="491"/>
      <c r="D472" s="492"/>
      <c r="E472" s="334"/>
      <c r="F472" s="334"/>
      <c r="G472" s="35"/>
      <c r="H472" s="35"/>
      <c r="I472" s="35"/>
      <c r="J472" s="35"/>
      <c r="K472" s="3"/>
    </row>
    <row r="473" spans="1:11" ht="15" thickBot="1" x14ac:dyDescent="0.35">
      <c r="A473" s="434" t="s">
        <v>337</v>
      </c>
      <c r="B473" s="435"/>
      <c r="C473" s="435"/>
      <c r="D473" s="436"/>
      <c r="E473" s="312">
        <f>SUM(E474+E475+E480)</f>
        <v>6995761.8599999994</v>
      </c>
      <c r="F473" s="312">
        <f>SUM(F474+F475+F480)</f>
        <v>36760299.180000007</v>
      </c>
      <c r="G473" s="35"/>
      <c r="H473" s="35"/>
      <c r="I473" s="35"/>
      <c r="J473" s="35"/>
      <c r="K473" s="3"/>
    </row>
    <row r="474" spans="1:11" x14ac:dyDescent="0.3">
      <c r="A474" s="493" t="s">
        <v>338</v>
      </c>
      <c r="B474" s="494"/>
      <c r="C474" s="494"/>
      <c r="D474" s="495"/>
      <c r="E474" s="323">
        <v>643491.04</v>
      </c>
      <c r="F474" s="323">
        <v>272437.84000000003</v>
      </c>
      <c r="G474" s="35"/>
      <c r="H474" s="35"/>
      <c r="I474" s="35"/>
      <c r="J474" s="35"/>
      <c r="K474" s="3"/>
    </row>
    <row r="475" spans="1:11" x14ac:dyDescent="0.3">
      <c r="A475" s="496" t="s">
        <v>339</v>
      </c>
      <c r="B475" s="497"/>
      <c r="C475" s="497"/>
      <c r="D475" s="498"/>
      <c r="E475" s="344">
        <v>141759.43</v>
      </c>
      <c r="F475" s="344">
        <f>SUM(F477:F479)</f>
        <v>35693541.170000002</v>
      </c>
      <c r="G475" s="35"/>
      <c r="H475" s="35"/>
      <c r="I475" s="35"/>
      <c r="J475" s="35"/>
      <c r="K475" s="3"/>
    </row>
    <row r="476" spans="1:11" x14ac:dyDescent="0.3">
      <c r="A476" s="470" t="s">
        <v>340</v>
      </c>
      <c r="B476" s="471"/>
      <c r="C476" s="471"/>
      <c r="D476" s="472"/>
      <c r="E476" s="344">
        <v>0</v>
      </c>
      <c r="F476" s="344">
        <v>0</v>
      </c>
      <c r="G476" s="35"/>
      <c r="H476" s="35"/>
      <c r="I476" s="35"/>
      <c r="J476" s="35"/>
      <c r="K476" s="3"/>
    </row>
    <row r="477" spans="1:11" x14ac:dyDescent="0.3">
      <c r="A477" s="470" t="s">
        <v>341</v>
      </c>
      <c r="B477" s="471"/>
      <c r="C477" s="471"/>
      <c r="D477" s="472"/>
      <c r="E477" s="344">
        <v>0</v>
      </c>
      <c r="F477" s="344">
        <v>0</v>
      </c>
      <c r="G477" s="35"/>
      <c r="H477" s="35"/>
      <c r="I477" s="35"/>
      <c r="J477" s="35"/>
      <c r="K477" s="3"/>
    </row>
    <row r="478" spans="1:11" x14ac:dyDescent="0.3">
      <c r="A478" s="470" t="s">
        <v>342</v>
      </c>
      <c r="B478" s="471"/>
      <c r="C478" s="471"/>
      <c r="D478" s="472"/>
      <c r="E478" s="316">
        <v>141759.43</v>
      </c>
      <c r="F478" s="345">
        <f>246691.32+35446849.85</f>
        <v>35693541.170000002</v>
      </c>
      <c r="G478" s="35"/>
      <c r="H478" s="35"/>
      <c r="I478" s="35"/>
      <c r="J478" s="35"/>
      <c r="K478" s="3"/>
    </row>
    <row r="479" spans="1:11" x14ac:dyDescent="0.3">
      <c r="A479" s="470" t="s">
        <v>343</v>
      </c>
      <c r="B479" s="471"/>
      <c r="C479" s="471"/>
      <c r="D479" s="472"/>
      <c r="E479" s="316">
        <v>0</v>
      </c>
      <c r="F479" s="316">
        <v>0</v>
      </c>
      <c r="G479" s="35"/>
      <c r="H479" s="35"/>
      <c r="I479" s="35"/>
      <c r="J479" s="35"/>
      <c r="K479" s="3"/>
    </row>
    <row r="480" spans="1:11" x14ac:dyDescent="0.3">
      <c r="A480" s="485" t="s">
        <v>344</v>
      </c>
      <c r="B480" s="486"/>
      <c r="C480" s="486"/>
      <c r="D480" s="487"/>
      <c r="E480" s="367">
        <f>SUM(E481:E485)</f>
        <v>6210511.3899999997</v>
      </c>
      <c r="F480" s="367">
        <f>SUM(F481:F485)</f>
        <v>794320.16999999993</v>
      </c>
      <c r="G480" s="35"/>
      <c r="H480" s="35"/>
      <c r="I480" s="35"/>
      <c r="J480" s="35"/>
      <c r="K480" s="3"/>
    </row>
    <row r="481" spans="1:11" x14ac:dyDescent="0.3">
      <c r="A481" s="470" t="s">
        <v>345</v>
      </c>
      <c r="B481" s="471"/>
      <c r="C481" s="471"/>
      <c r="D481" s="472"/>
      <c r="E481" s="316">
        <v>0</v>
      </c>
      <c r="F481" s="316">
        <v>0</v>
      </c>
      <c r="G481" s="35"/>
      <c r="H481" s="35"/>
      <c r="I481" s="35"/>
      <c r="J481" s="35"/>
      <c r="K481" s="3"/>
    </row>
    <row r="482" spans="1:11" x14ac:dyDescent="0.3">
      <c r="A482" s="470" t="s">
        <v>346</v>
      </c>
      <c r="B482" s="471"/>
      <c r="C482" s="471"/>
      <c r="D482" s="472"/>
      <c r="E482" s="316">
        <v>4950789.17</v>
      </c>
      <c r="F482" s="316">
        <v>299000</v>
      </c>
      <c r="G482" s="35"/>
      <c r="H482" s="35"/>
      <c r="I482" s="35"/>
      <c r="J482" s="35"/>
      <c r="K482" s="3"/>
    </row>
    <row r="483" spans="1:11" x14ac:dyDescent="0.3">
      <c r="A483" s="473" t="s">
        <v>347</v>
      </c>
      <c r="B483" s="474"/>
      <c r="C483" s="474"/>
      <c r="D483" s="475"/>
      <c r="E483" s="316">
        <v>0</v>
      </c>
      <c r="F483" s="316">
        <v>0</v>
      </c>
      <c r="G483" s="35"/>
      <c r="H483" s="35"/>
      <c r="I483" s="35"/>
      <c r="J483" s="35"/>
      <c r="K483" s="3"/>
    </row>
    <row r="484" spans="1:11" x14ac:dyDescent="0.3">
      <c r="A484" s="473" t="s">
        <v>348</v>
      </c>
      <c r="B484" s="474"/>
      <c r="C484" s="474"/>
      <c r="D484" s="475"/>
      <c r="E484" s="316">
        <v>0</v>
      </c>
      <c r="F484" s="316">
        <v>0</v>
      </c>
      <c r="G484" s="35"/>
      <c r="H484" s="35"/>
      <c r="I484" s="35"/>
      <c r="J484" s="35"/>
      <c r="K484" s="3"/>
    </row>
    <row r="485" spans="1:11" ht="15" thickBot="1" x14ac:dyDescent="0.35">
      <c r="A485" s="476" t="s">
        <v>416</v>
      </c>
      <c r="B485" s="477"/>
      <c r="C485" s="477"/>
      <c r="D485" s="478"/>
      <c r="E485" s="327">
        <v>1259722.22</v>
      </c>
      <c r="F485" s="327">
        <v>495320.17</v>
      </c>
      <c r="G485" s="35"/>
      <c r="H485" s="35"/>
      <c r="I485" s="35"/>
      <c r="J485" s="35"/>
      <c r="K485" s="3"/>
    </row>
    <row r="486" spans="1:11" ht="15" thickBot="1" x14ac:dyDescent="0.35">
      <c r="A486" s="479" t="s">
        <v>349</v>
      </c>
      <c r="B486" s="480"/>
      <c r="C486" s="480"/>
      <c r="D486" s="481"/>
      <c r="E486" s="368">
        <f>SUM(E472+E473)</f>
        <v>6995761.8599999994</v>
      </c>
      <c r="F486" s="368">
        <f>SUM(F472+F473)</f>
        <v>36760299.180000007</v>
      </c>
      <c r="G486" s="35"/>
      <c r="H486" s="35"/>
      <c r="I486" s="35"/>
      <c r="J486" s="35"/>
      <c r="K486" s="3"/>
    </row>
    <row r="487" spans="1:11" x14ac:dyDescent="0.3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"/>
    </row>
    <row r="488" spans="1:11" ht="15" thickBot="1" x14ac:dyDescent="0.35">
      <c r="A488" s="18" t="s">
        <v>350</v>
      </c>
      <c r="B488" s="16"/>
      <c r="C488" s="16"/>
      <c r="D488" s="35"/>
      <c r="E488" s="35"/>
      <c r="F488" s="35"/>
      <c r="G488" s="35"/>
      <c r="H488" s="35"/>
      <c r="I488" s="35"/>
      <c r="J488" s="35"/>
      <c r="K488" s="3"/>
    </row>
    <row r="489" spans="1:11" ht="29.4" thickBot="1" x14ac:dyDescent="0.35">
      <c r="A489" s="482" t="s">
        <v>419</v>
      </c>
      <c r="B489" s="483"/>
      <c r="C489" s="483"/>
      <c r="D489" s="484"/>
      <c r="E489" s="285" t="s">
        <v>252</v>
      </c>
      <c r="F489" s="208" t="s">
        <v>253</v>
      </c>
      <c r="G489" s="35"/>
      <c r="H489" s="35"/>
      <c r="I489" s="35"/>
      <c r="J489" s="35"/>
      <c r="K489" s="3"/>
    </row>
    <row r="490" spans="1:11" ht="15" thickBot="1" x14ac:dyDescent="0.35">
      <c r="A490" s="455" t="s">
        <v>351</v>
      </c>
      <c r="B490" s="456"/>
      <c r="C490" s="456"/>
      <c r="D490" s="457"/>
      <c r="E490" s="312">
        <f>SUM(E491:E492)</f>
        <v>0</v>
      </c>
      <c r="F490" s="312">
        <f>SUM(F491:F492)</f>
        <v>0</v>
      </c>
      <c r="G490" s="35"/>
      <c r="H490" s="35"/>
      <c r="I490" s="35"/>
      <c r="J490" s="35"/>
      <c r="K490" s="3"/>
    </row>
    <row r="491" spans="1:11" x14ac:dyDescent="0.3">
      <c r="A491" s="458" t="s">
        <v>352</v>
      </c>
      <c r="B491" s="459"/>
      <c r="C491" s="459"/>
      <c r="D491" s="460"/>
      <c r="E491" s="314"/>
      <c r="F491" s="369"/>
      <c r="G491" s="35"/>
      <c r="H491" s="35"/>
      <c r="I491" s="35"/>
      <c r="J491" s="35"/>
      <c r="K491" s="3"/>
    </row>
    <row r="492" spans="1:11" ht="15" thickBot="1" x14ac:dyDescent="0.35">
      <c r="A492" s="461" t="s">
        <v>353</v>
      </c>
      <c r="B492" s="462"/>
      <c r="C492" s="462"/>
      <c r="D492" s="463"/>
      <c r="E492" s="325"/>
      <c r="F492" s="370"/>
      <c r="G492" s="35"/>
      <c r="H492" s="35"/>
      <c r="I492" s="35"/>
      <c r="J492" s="35"/>
      <c r="K492" s="3"/>
    </row>
    <row r="493" spans="1:11" ht="15" thickBot="1" x14ac:dyDescent="0.35">
      <c r="A493" s="452" t="s">
        <v>354</v>
      </c>
      <c r="B493" s="453"/>
      <c r="C493" s="453"/>
      <c r="D493" s="454"/>
      <c r="E493" s="312">
        <f>SUM(E494:E495)</f>
        <v>2153881.6000000001</v>
      </c>
      <c r="F493" s="312">
        <f>SUM(F494:F495)</f>
        <v>3213786.22</v>
      </c>
      <c r="G493" s="35"/>
      <c r="H493" s="35"/>
      <c r="I493" s="35"/>
      <c r="J493" s="35"/>
      <c r="K493" s="3"/>
    </row>
    <row r="494" spans="1:11" x14ac:dyDescent="0.3">
      <c r="A494" s="464" t="s">
        <v>355</v>
      </c>
      <c r="B494" s="465"/>
      <c r="C494" s="465"/>
      <c r="D494" s="466"/>
      <c r="E494" s="323">
        <v>2153881.6000000001</v>
      </c>
      <c r="F494" s="371">
        <v>3213786.22</v>
      </c>
      <c r="G494" s="35"/>
      <c r="H494" s="35"/>
      <c r="I494" s="35"/>
      <c r="J494" s="35"/>
      <c r="K494" s="3"/>
    </row>
    <row r="495" spans="1:11" ht="15" thickBot="1" x14ac:dyDescent="0.35">
      <c r="A495" s="467" t="s">
        <v>356</v>
      </c>
      <c r="B495" s="468"/>
      <c r="C495" s="468"/>
      <c r="D495" s="469"/>
      <c r="E495" s="348"/>
      <c r="F495" s="349"/>
      <c r="G495" s="35"/>
      <c r="H495" s="35"/>
      <c r="I495" s="35"/>
      <c r="J495" s="35"/>
      <c r="K495" s="3"/>
    </row>
    <row r="496" spans="1:11" ht="15" thickBot="1" x14ac:dyDescent="0.35">
      <c r="A496" s="452" t="s">
        <v>357</v>
      </c>
      <c r="B496" s="453"/>
      <c r="C496" s="453"/>
      <c r="D496" s="454"/>
      <c r="E496" s="312">
        <f>SUM(E497:E502)</f>
        <v>605230.85</v>
      </c>
      <c r="F496" s="312">
        <f>SUM(F497:F502)</f>
        <v>3957.07</v>
      </c>
      <c r="G496" s="35"/>
      <c r="H496" s="35"/>
      <c r="I496" s="35"/>
      <c r="J496" s="35"/>
      <c r="K496" s="3"/>
    </row>
    <row r="497" spans="1:11" x14ac:dyDescent="0.3">
      <c r="A497" s="437" t="s">
        <v>358</v>
      </c>
      <c r="B497" s="438"/>
      <c r="C497" s="438"/>
      <c r="D497" s="439"/>
      <c r="E497" s="323"/>
      <c r="F497" s="371"/>
      <c r="G497" s="35"/>
      <c r="H497" s="35"/>
      <c r="I497" s="35"/>
      <c r="J497" s="35"/>
      <c r="K497" s="3"/>
    </row>
    <row r="498" spans="1:11" x14ac:dyDescent="0.3">
      <c r="A498" s="440" t="s">
        <v>359</v>
      </c>
      <c r="B498" s="441"/>
      <c r="C498" s="441"/>
      <c r="D498" s="442"/>
      <c r="E498" s="323"/>
      <c r="F498" s="371"/>
      <c r="G498" s="35"/>
      <c r="H498" s="35"/>
      <c r="I498" s="35"/>
      <c r="J498" s="35"/>
      <c r="K498" s="3"/>
    </row>
    <row r="499" spans="1:11" x14ac:dyDescent="0.3">
      <c r="A499" s="422" t="s">
        <v>360</v>
      </c>
      <c r="B499" s="423"/>
      <c r="C499" s="423"/>
      <c r="D499" s="424"/>
      <c r="E499" s="316"/>
      <c r="F499" s="317"/>
      <c r="G499" s="35"/>
      <c r="H499" s="35"/>
      <c r="I499" s="35"/>
      <c r="J499" s="35"/>
      <c r="K499" s="3"/>
    </row>
    <row r="500" spans="1:11" x14ac:dyDescent="0.3">
      <c r="A500" s="422" t="s">
        <v>361</v>
      </c>
      <c r="B500" s="423"/>
      <c r="C500" s="423"/>
      <c r="D500" s="424"/>
      <c r="E500" s="348"/>
      <c r="F500" s="349"/>
      <c r="G500" s="35"/>
      <c r="H500" s="35"/>
      <c r="I500" s="35"/>
      <c r="J500" s="35"/>
      <c r="K500" s="3"/>
    </row>
    <row r="501" spans="1:11" x14ac:dyDescent="0.3">
      <c r="A501" s="422" t="s">
        <v>362</v>
      </c>
      <c r="B501" s="423"/>
      <c r="C501" s="423"/>
      <c r="D501" s="424"/>
      <c r="E501" s="348"/>
      <c r="F501" s="349"/>
      <c r="G501" s="35"/>
      <c r="H501" s="35"/>
      <c r="I501" s="35"/>
      <c r="J501" s="35"/>
      <c r="K501" s="3"/>
    </row>
    <row r="502" spans="1:11" ht="15" thickBot="1" x14ac:dyDescent="0.35">
      <c r="A502" s="443" t="s">
        <v>363</v>
      </c>
      <c r="B502" s="444"/>
      <c r="C502" s="444"/>
      <c r="D502" s="445"/>
      <c r="E502" s="348">
        <v>605230.85</v>
      </c>
      <c r="F502" s="349">
        <v>3957.07</v>
      </c>
      <c r="G502" s="35"/>
      <c r="H502" s="35"/>
      <c r="I502" s="35"/>
      <c r="J502" s="35"/>
      <c r="K502" s="3"/>
    </row>
    <row r="503" spans="1:11" ht="15" thickBot="1" x14ac:dyDescent="0.35">
      <c r="A503" s="446" t="s">
        <v>87</v>
      </c>
      <c r="B503" s="429"/>
      <c r="C503" s="429"/>
      <c r="D503" s="447"/>
      <c r="E503" s="28">
        <f>SUM(E490+E493+E496)</f>
        <v>2759112.45</v>
      </c>
      <c r="F503" s="28">
        <f>SUM(F490+F493+F496)</f>
        <v>3217743.29</v>
      </c>
      <c r="G503" s="35"/>
      <c r="H503" s="35"/>
      <c r="I503" s="35"/>
      <c r="J503" s="35"/>
      <c r="K503" s="3"/>
    </row>
    <row r="504" spans="1:11" x14ac:dyDescent="0.3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"/>
    </row>
    <row r="505" spans="1:11" ht="15" thickBot="1" x14ac:dyDescent="0.35">
      <c r="A505" s="448" t="s">
        <v>364</v>
      </c>
      <c r="B505" s="448"/>
      <c r="C505" s="448"/>
      <c r="D505" s="35"/>
      <c r="E505" s="35"/>
      <c r="F505" s="35"/>
      <c r="G505" s="35"/>
      <c r="H505" s="35"/>
      <c r="I505" s="35"/>
      <c r="J505" s="35"/>
      <c r="K505" s="3"/>
    </row>
    <row r="506" spans="1:11" ht="29.4" thickBot="1" x14ac:dyDescent="0.35">
      <c r="A506" s="449" t="s">
        <v>420</v>
      </c>
      <c r="B506" s="450"/>
      <c r="C506" s="450"/>
      <c r="D506" s="451"/>
      <c r="E506" s="285" t="s">
        <v>252</v>
      </c>
      <c r="F506" s="208" t="s">
        <v>253</v>
      </c>
      <c r="G506" s="35"/>
      <c r="H506" s="35"/>
      <c r="I506" s="35"/>
      <c r="J506" s="35"/>
      <c r="K506" s="3"/>
    </row>
    <row r="507" spans="1:11" ht="15" thickBot="1" x14ac:dyDescent="0.35">
      <c r="A507" s="434" t="s">
        <v>354</v>
      </c>
      <c r="B507" s="435"/>
      <c r="C507" s="435"/>
      <c r="D507" s="436"/>
      <c r="E507" s="312">
        <f>E508+E509</f>
        <v>0</v>
      </c>
      <c r="F507" s="312">
        <f>F508+F509</f>
        <v>0</v>
      </c>
      <c r="G507" s="35"/>
      <c r="H507" s="35"/>
      <c r="I507" s="35"/>
      <c r="J507" s="35"/>
      <c r="K507" s="3"/>
    </row>
    <row r="508" spans="1:11" x14ac:dyDescent="0.3">
      <c r="A508" s="437" t="s">
        <v>365</v>
      </c>
      <c r="B508" s="438"/>
      <c r="C508" s="438"/>
      <c r="D508" s="439"/>
      <c r="E508" s="314">
        <v>0</v>
      </c>
      <c r="F508" s="369">
        <v>0</v>
      </c>
      <c r="G508" s="35"/>
      <c r="H508" s="35"/>
      <c r="I508" s="35"/>
      <c r="J508" s="35"/>
      <c r="K508" s="3"/>
    </row>
    <row r="509" spans="1:11" ht="15" thickBot="1" x14ac:dyDescent="0.35">
      <c r="A509" s="431" t="s">
        <v>366</v>
      </c>
      <c r="B509" s="432"/>
      <c r="C509" s="432"/>
      <c r="D509" s="433"/>
      <c r="E509" s="327">
        <v>0</v>
      </c>
      <c r="F509" s="328">
        <v>0</v>
      </c>
      <c r="G509" s="35"/>
      <c r="H509" s="35"/>
      <c r="I509" s="35"/>
      <c r="J509" s="35"/>
      <c r="K509" s="3"/>
    </row>
    <row r="510" spans="1:11" ht="15" thickBot="1" x14ac:dyDescent="0.35">
      <c r="A510" s="434" t="s">
        <v>367</v>
      </c>
      <c r="B510" s="435"/>
      <c r="C510" s="435"/>
      <c r="D510" s="436"/>
      <c r="E510" s="312">
        <f>SUM(E511:E518)</f>
        <v>2136182.92</v>
      </c>
      <c r="F510" s="312">
        <f>SUM(F511:F518)</f>
        <v>1868039.3</v>
      </c>
      <c r="G510" s="35"/>
      <c r="H510" s="35"/>
      <c r="I510" s="35"/>
      <c r="J510" s="35"/>
      <c r="K510" s="3"/>
    </row>
    <row r="511" spans="1:11" x14ac:dyDescent="0.3">
      <c r="A511" s="437" t="s">
        <v>368</v>
      </c>
      <c r="B511" s="438"/>
      <c r="C511" s="438"/>
      <c r="D511" s="439"/>
      <c r="E511" s="323">
        <v>0</v>
      </c>
      <c r="F511" s="323">
        <v>0</v>
      </c>
      <c r="G511" s="35"/>
      <c r="H511" s="35"/>
      <c r="I511" s="35"/>
      <c r="J511" s="35"/>
      <c r="K511" s="3"/>
    </row>
    <row r="512" spans="1:11" x14ac:dyDescent="0.3">
      <c r="A512" s="440" t="s">
        <v>369</v>
      </c>
      <c r="B512" s="441"/>
      <c r="C512" s="441"/>
      <c r="D512" s="442"/>
      <c r="E512" s="316">
        <v>0</v>
      </c>
      <c r="F512" s="316">
        <v>0</v>
      </c>
      <c r="G512" s="35"/>
      <c r="H512" s="35"/>
      <c r="I512" s="35"/>
      <c r="J512" s="35"/>
      <c r="K512" s="3"/>
    </row>
    <row r="513" spans="1:11" x14ac:dyDescent="0.3">
      <c r="A513" s="440" t="s">
        <v>370</v>
      </c>
      <c r="B513" s="441"/>
      <c r="C513" s="441"/>
      <c r="D513" s="442"/>
      <c r="E513" s="316">
        <v>0</v>
      </c>
      <c r="F513" s="316">
        <v>0</v>
      </c>
      <c r="G513" s="35"/>
      <c r="H513" s="35"/>
      <c r="I513" s="35"/>
      <c r="J513" s="35"/>
      <c r="K513" s="3"/>
    </row>
    <row r="514" spans="1:11" x14ac:dyDescent="0.3">
      <c r="A514" s="422" t="s">
        <v>371</v>
      </c>
      <c r="B514" s="423"/>
      <c r="C514" s="423"/>
      <c r="D514" s="424"/>
      <c r="E514" s="316">
        <v>0</v>
      </c>
      <c r="F514" s="316">
        <v>0</v>
      </c>
      <c r="G514" s="35"/>
      <c r="H514" s="35"/>
      <c r="I514" s="35"/>
      <c r="J514" s="35"/>
      <c r="K514" s="3"/>
    </row>
    <row r="515" spans="1:11" x14ac:dyDescent="0.3">
      <c r="A515" s="422" t="s">
        <v>372</v>
      </c>
      <c r="B515" s="423"/>
      <c r="C515" s="423"/>
      <c r="D515" s="424"/>
      <c r="E515" s="348">
        <v>310788.68</v>
      </c>
      <c r="F515" s="372">
        <v>1590800.28</v>
      </c>
      <c r="G515" s="35"/>
      <c r="H515" s="35"/>
      <c r="I515" s="35"/>
      <c r="J515" s="35"/>
      <c r="K515" s="3"/>
    </row>
    <row r="516" spans="1:11" x14ac:dyDescent="0.3">
      <c r="A516" s="422" t="s">
        <v>373</v>
      </c>
      <c r="B516" s="423"/>
      <c r="C516" s="423"/>
      <c r="D516" s="424"/>
      <c r="E516" s="348">
        <v>71350.64</v>
      </c>
      <c r="F516" s="348">
        <v>74565.820000000007</v>
      </c>
      <c r="G516" s="35"/>
      <c r="H516" s="35"/>
      <c r="I516" s="35"/>
      <c r="J516" s="35"/>
      <c r="K516" s="3"/>
    </row>
    <row r="517" spans="1:11" x14ac:dyDescent="0.3">
      <c r="A517" s="422" t="s">
        <v>374</v>
      </c>
      <c r="B517" s="423"/>
      <c r="C517" s="423"/>
      <c r="D517" s="424"/>
      <c r="E517" s="348">
        <v>720376.29</v>
      </c>
      <c r="F517" s="348">
        <v>197522.31</v>
      </c>
      <c r="G517" s="35"/>
      <c r="H517" s="35"/>
      <c r="I517" s="35"/>
      <c r="J517" s="35"/>
      <c r="K517" s="3"/>
    </row>
    <row r="518" spans="1:11" ht="15" thickBot="1" x14ac:dyDescent="0.35">
      <c r="A518" s="425" t="s">
        <v>133</v>
      </c>
      <c r="B518" s="426"/>
      <c r="C518" s="426"/>
      <c r="D518" s="427"/>
      <c r="E518" s="348">
        <v>1033667.31</v>
      </c>
      <c r="F518" s="348">
        <v>5150.8900000000003</v>
      </c>
      <c r="G518" s="35"/>
      <c r="H518" s="35"/>
      <c r="I518" s="35"/>
      <c r="J518" s="35"/>
      <c r="K518" s="3"/>
    </row>
    <row r="519" spans="1:11" ht="15" thickBot="1" x14ac:dyDescent="0.35">
      <c r="A519" s="428"/>
      <c r="B519" s="429"/>
      <c r="C519" s="429"/>
      <c r="D519" s="430"/>
      <c r="E519" s="28">
        <f>SUM(E507+E510)</f>
        <v>2136182.92</v>
      </c>
      <c r="F519" s="28">
        <f>SUM(F507+F510)</f>
        <v>1868039.3</v>
      </c>
      <c r="G519" s="35"/>
      <c r="H519" s="35"/>
      <c r="I519" s="35"/>
      <c r="J519" s="35"/>
      <c r="K519" s="3"/>
    </row>
    <row r="520" spans="1:11" x14ac:dyDescent="0.3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"/>
    </row>
    <row r="521" spans="1:11" ht="15" thickBot="1" x14ac:dyDescent="0.35">
      <c r="A521" s="410" t="s">
        <v>375</v>
      </c>
      <c r="B521" s="410"/>
      <c r="C521" s="410"/>
      <c r="D521" s="410"/>
      <c r="E521" s="410"/>
      <c r="F521" s="410"/>
      <c r="G521" s="35"/>
      <c r="H521" s="35"/>
      <c r="I521" s="35"/>
      <c r="J521" s="35"/>
      <c r="K521" s="3"/>
    </row>
    <row r="522" spans="1:11" ht="15" thickBot="1" x14ac:dyDescent="0.35">
      <c r="A522" s="411" t="s">
        <v>376</v>
      </c>
      <c r="B522" s="412"/>
      <c r="C522" s="415" t="s">
        <v>241</v>
      </c>
      <c r="D522" s="416"/>
      <c r="E522" s="416"/>
      <c r="F522" s="417"/>
      <c r="G522" s="35"/>
      <c r="H522" s="35"/>
      <c r="I522" s="35"/>
      <c r="J522" s="35"/>
      <c r="K522" s="3"/>
    </row>
    <row r="523" spans="1:11" ht="15" thickBot="1" x14ac:dyDescent="0.35">
      <c r="A523" s="413"/>
      <c r="B523" s="414"/>
      <c r="C523" s="373" t="s">
        <v>377</v>
      </c>
      <c r="D523" s="227" t="s">
        <v>378</v>
      </c>
      <c r="E523" s="374" t="s">
        <v>254</v>
      </c>
      <c r="F523" s="227" t="s">
        <v>257</v>
      </c>
      <c r="G523" s="35"/>
      <c r="H523" s="35"/>
      <c r="I523" s="35"/>
      <c r="J523" s="35"/>
      <c r="K523" s="5"/>
    </row>
    <row r="524" spans="1:11" x14ac:dyDescent="0.3">
      <c r="A524" s="418" t="s">
        <v>379</v>
      </c>
      <c r="B524" s="419"/>
      <c r="C524" s="375">
        <f>SUM(C525:C527)</f>
        <v>0</v>
      </c>
      <c r="D524" s="173">
        <f>SUM(D525:D527)</f>
        <v>0</v>
      </c>
      <c r="E524" s="376">
        <f>SUM(E525:E527)</f>
        <v>188633.36000000002</v>
      </c>
      <c r="F524" s="345">
        <f>SUM(F525:F527)</f>
        <v>0</v>
      </c>
      <c r="G524" s="35"/>
      <c r="H524" s="35"/>
      <c r="I524" s="35"/>
      <c r="J524" s="35"/>
      <c r="K524" s="5"/>
    </row>
    <row r="525" spans="1:11" x14ac:dyDescent="0.3">
      <c r="A525" s="420" t="s">
        <v>380</v>
      </c>
      <c r="B525" s="421"/>
      <c r="C525" s="375">
        <v>0</v>
      </c>
      <c r="D525" s="345">
        <v>0</v>
      </c>
      <c r="E525" s="377">
        <v>7523.88</v>
      </c>
      <c r="F525" s="345">
        <v>0</v>
      </c>
      <c r="G525" s="35"/>
      <c r="H525" s="35"/>
      <c r="I525" s="35"/>
      <c r="J525" s="35"/>
      <c r="K525" s="5"/>
    </row>
    <row r="526" spans="1:11" x14ac:dyDescent="0.3">
      <c r="A526" s="420" t="s">
        <v>381</v>
      </c>
      <c r="B526" s="421"/>
      <c r="C526" s="375">
        <v>0</v>
      </c>
      <c r="D526" s="345">
        <v>0</v>
      </c>
      <c r="E526" s="377">
        <v>181109.48</v>
      </c>
      <c r="F526" s="345">
        <v>0</v>
      </c>
      <c r="G526" s="35"/>
      <c r="H526" s="35"/>
      <c r="I526" s="35"/>
      <c r="J526" s="35"/>
      <c r="K526" s="5"/>
    </row>
    <row r="527" spans="1:11" x14ac:dyDescent="0.3">
      <c r="A527" s="420" t="s">
        <v>382</v>
      </c>
      <c r="B527" s="421"/>
      <c r="C527" s="375">
        <v>0</v>
      </c>
      <c r="D527" s="345">
        <v>0</v>
      </c>
      <c r="E527" s="378">
        <v>0</v>
      </c>
      <c r="F527" s="345">
        <v>0</v>
      </c>
      <c r="G527" s="35"/>
      <c r="H527" s="35"/>
      <c r="I527" s="35"/>
      <c r="J527" s="35"/>
      <c r="K527" s="5"/>
    </row>
    <row r="528" spans="1:11" x14ac:dyDescent="0.3">
      <c r="A528" s="404" t="s">
        <v>383</v>
      </c>
      <c r="B528" s="405"/>
      <c r="C528" s="375">
        <v>0</v>
      </c>
      <c r="D528" s="345">
        <v>0</v>
      </c>
      <c r="E528" s="379">
        <f>E529+E530</f>
        <v>105488.62</v>
      </c>
      <c r="F528" s="345">
        <v>0</v>
      </c>
      <c r="G528" s="35"/>
      <c r="H528" s="35"/>
      <c r="I528" s="35"/>
      <c r="J528" s="35"/>
      <c r="K528" s="5"/>
    </row>
    <row r="529" spans="1:11" x14ac:dyDescent="0.3">
      <c r="A529" s="404" t="s">
        <v>384</v>
      </c>
      <c r="B529" s="405"/>
      <c r="C529" s="375">
        <v>0</v>
      </c>
      <c r="D529" s="345">
        <v>0</v>
      </c>
      <c r="E529" s="380">
        <v>82046.8</v>
      </c>
      <c r="F529" s="372">
        <v>0</v>
      </c>
      <c r="G529" s="35"/>
      <c r="H529" s="35"/>
      <c r="I529" s="35"/>
      <c r="J529" s="35"/>
      <c r="K529" s="5"/>
    </row>
    <row r="530" spans="1:11" x14ac:dyDescent="0.3">
      <c r="A530" s="404" t="s">
        <v>385</v>
      </c>
      <c r="B530" s="405"/>
      <c r="C530" s="375">
        <v>0</v>
      </c>
      <c r="D530" s="345">
        <v>0</v>
      </c>
      <c r="E530" s="380">
        <v>23441.82</v>
      </c>
      <c r="F530" s="372">
        <v>0</v>
      </c>
      <c r="G530" s="35"/>
      <c r="H530" s="35"/>
      <c r="I530" s="35"/>
      <c r="J530" s="35"/>
      <c r="K530" s="5"/>
    </row>
    <row r="531" spans="1:11" ht="15" thickBot="1" x14ac:dyDescent="0.35">
      <c r="A531" s="406" t="s">
        <v>386</v>
      </c>
      <c r="B531" s="407"/>
      <c r="C531" s="375">
        <v>0</v>
      </c>
      <c r="D531" s="345">
        <v>0</v>
      </c>
      <c r="E531" s="381">
        <v>0</v>
      </c>
      <c r="F531" s="372">
        <v>0</v>
      </c>
      <c r="G531" s="35"/>
      <c r="H531" s="35"/>
      <c r="I531" s="35"/>
      <c r="J531" s="35"/>
      <c r="K531" s="5"/>
    </row>
    <row r="532" spans="1:11" ht="15" thickBot="1" x14ac:dyDescent="0.35">
      <c r="A532" s="408" t="s">
        <v>134</v>
      </c>
      <c r="B532" s="409"/>
      <c r="C532" s="382">
        <f>C524+C528+C531</f>
        <v>0</v>
      </c>
      <c r="D532" s="382">
        <f>D524+D528+D531</f>
        <v>0</v>
      </c>
      <c r="E532" s="382">
        <f>E524+E528+E531</f>
        <v>294121.98</v>
      </c>
      <c r="F532" s="383">
        <f>F524+F528+F531</f>
        <v>0</v>
      </c>
      <c r="G532" s="35"/>
      <c r="H532" s="35"/>
      <c r="I532" s="35"/>
      <c r="J532" s="35"/>
      <c r="K532" s="3"/>
    </row>
    <row r="533" spans="1:11" x14ac:dyDescent="0.3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"/>
    </row>
    <row r="534" spans="1:11" ht="15" thickBot="1" x14ac:dyDescent="0.35">
      <c r="A534" s="410" t="s">
        <v>408</v>
      </c>
      <c r="B534" s="410"/>
      <c r="C534" s="410"/>
      <c r="D534" s="410"/>
      <c r="E534" s="35"/>
      <c r="F534" s="35"/>
      <c r="G534" s="35"/>
      <c r="H534" s="35"/>
      <c r="I534" s="35"/>
      <c r="J534" s="35"/>
      <c r="K534" s="3"/>
    </row>
    <row r="535" spans="1:11" ht="58.2" thickBot="1" x14ac:dyDescent="0.35">
      <c r="A535" s="399" t="s">
        <v>35</v>
      </c>
      <c r="B535" s="400"/>
      <c r="C535" s="149" t="s">
        <v>387</v>
      </c>
      <c r="D535" s="149" t="s">
        <v>388</v>
      </c>
      <c r="E535" s="294"/>
      <c r="F535" s="35"/>
      <c r="G535" s="35"/>
      <c r="H535" s="35"/>
      <c r="I535" s="35"/>
      <c r="J535" s="35"/>
      <c r="K535" s="3"/>
    </row>
    <row r="536" spans="1:11" ht="15" thickBot="1" x14ac:dyDescent="0.35">
      <c r="A536" s="401" t="s">
        <v>389</v>
      </c>
      <c r="B536" s="402"/>
      <c r="C536" s="384" t="s">
        <v>390</v>
      </c>
      <c r="D536" s="385" t="s">
        <v>391</v>
      </c>
      <c r="E536" s="35"/>
      <c r="F536" s="35"/>
      <c r="G536" s="35"/>
      <c r="H536" s="35"/>
      <c r="I536" s="35"/>
      <c r="J536" s="35"/>
      <c r="K536" s="3"/>
    </row>
    <row r="537" spans="1:11" x14ac:dyDescent="0.3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"/>
    </row>
    <row r="538" spans="1:11" x14ac:dyDescent="0.3">
      <c r="A538" s="23" t="s">
        <v>392</v>
      </c>
      <c r="B538" s="17"/>
      <c r="C538" s="17"/>
      <c r="D538" s="17"/>
      <c r="E538" s="17"/>
      <c r="F538" s="35"/>
      <c r="G538" s="35"/>
      <c r="H538" s="35"/>
      <c r="I538" s="35"/>
      <c r="J538" s="35"/>
      <c r="K538" s="3"/>
    </row>
    <row r="539" spans="1:11" ht="15" thickBot="1" x14ac:dyDescent="0.35">
      <c r="A539" s="29" t="s">
        <v>393</v>
      </c>
      <c r="B539" s="29"/>
      <c r="C539" s="29"/>
      <c r="D539" s="35"/>
      <c r="E539" s="35"/>
      <c r="F539" s="35"/>
      <c r="G539" s="35"/>
      <c r="H539" s="35"/>
      <c r="I539" s="35"/>
      <c r="J539" s="35"/>
      <c r="K539" s="3"/>
    </row>
    <row r="540" spans="1:11" ht="58.2" thickBot="1" x14ac:dyDescent="0.35">
      <c r="A540" s="373" t="s">
        <v>394</v>
      </c>
      <c r="B540" s="227" t="s">
        <v>395</v>
      </c>
      <c r="C540" s="227" t="s">
        <v>149</v>
      </c>
      <c r="D540" s="150" t="s">
        <v>396</v>
      </c>
      <c r="E540" s="149" t="s">
        <v>397</v>
      </c>
      <c r="F540" s="35"/>
      <c r="G540" s="35"/>
      <c r="H540" s="35"/>
      <c r="I540" s="35"/>
      <c r="J540" s="35"/>
      <c r="K540" s="3"/>
    </row>
    <row r="541" spans="1:11" x14ac:dyDescent="0.3">
      <c r="A541" s="386" t="s">
        <v>398</v>
      </c>
      <c r="B541" s="177"/>
      <c r="C541" s="177"/>
      <c r="D541" s="387"/>
      <c r="E541" s="177"/>
      <c r="F541" s="35"/>
      <c r="G541" s="35"/>
      <c r="H541" s="35"/>
      <c r="I541" s="35"/>
      <c r="J541" s="35"/>
      <c r="K541" s="3"/>
    </row>
    <row r="542" spans="1:11" x14ac:dyDescent="0.3">
      <c r="A542" s="388" t="s">
        <v>399</v>
      </c>
      <c r="B542" s="389"/>
      <c r="C542" s="389"/>
      <c r="D542" s="390"/>
      <c r="E542" s="389"/>
      <c r="F542" s="35"/>
      <c r="G542" s="35"/>
      <c r="H542" s="35"/>
      <c r="I542" s="35"/>
      <c r="J542" s="35"/>
      <c r="K542" s="3"/>
    </row>
    <row r="543" spans="1:11" x14ac:dyDescent="0.3">
      <c r="A543" s="388" t="s">
        <v>400</v>
      </c>
      <c r="B543" s="389"/>
      <c r="C543" s="389"/>
      <c r="D543" s="390"/>
      <c r="E543" s="389"/>
      <c r="F543" s="35"/>
      <c r="G543" s="35"/>
      <c r="H543" s="35"/>
      <c r="I543" s="35"/>
      <c r="J543" s="35"/>
      <c r="K543" s="3"/>
    </row>
    <row r="544" spans="1:11" x14ac:dyDescent="0.3">
      <c r="A544" s="388" t="s">
        <v>401</v>
      </c>
      <c r="B544" s="389"/>
      <c r="C544" s="389"/>
      <c r="D544" s="390"/>
      <c r="E544" s="389"/>
      <c r="F544" s="35"/>
      <c r="G544" s="35"/>
      <c r="H544" s="35"/>
      <c r="I544" s="35"/>
      <c r="J544" s="35"/>
      <c r="K544" s="3"/>
    </row>
    <row r="545" spans="1:11" x14ac:dyDescent="0.3">
      <c r="A545" s="388" t="s">
        <v>402</v>
      </c>
      <c r="B545" s="389"/>
      <c r="C545" s="389"/>
      <c r="D545" s="390"/>
      <c r="E545" s="389"/>
      <c r="F545" s="35"/>
      <c r="G545" s="35"/>
      <c r="H545" s="35"/>
      <c r="I545" s="35"/>
      <c r="J545" s="35"/>
      <c r="K545" s="3"/>
    </row>
    <row r="546" spans="1:11" x14ac:dyDescent="0.3">
      <c r="A546" s="388" t="s">
        <v>403</v>
      </c>
      <c r="B546" s="389"/>
      <c r="C546" s="389"/>
      <c r="D546" s="390"/>
      <c r="E546" s="389"/>
      <c r="F546" s="35"/>
      <c r="G546" s="35"/>
      <c r="H546" s="35"/>
      <c r="I546" s="35"/>
      <c r="J546" s="35"/>
      <c r="K546" s="3"/>
    </row>
    <row r="547" spans="1:11" x14ac:dyDescent="0.3">
      <c r="A547" s="388" t="s">
        <v>404</v>
      </c>
      <c r="B547" s="389"/>
      <c r="C547" s="389"/>
      <c r="D547" s="390"/>
      <c r="E547" s="389"/>
      <c r="F547" s="35"/>
      <c r="G547" s="35"/>
      <c r="H547" s="35"/>
      <c r="I547" s="35"/>
      <c r="J547" s="35"/>
      <c r="K547" s="3"/>
    </row>
    <row r="548" spans="1:11" ht="15" thickBot="1" x14ac:dyDescent="0.35">
      <c r="A548" s="391" t="s">
        <v>405</v>
      </c>
      <c r="B548" s="392"/>
      <c r="C548" s="392"/>
      <c r="D548" s="393"/>
      <c r="E548" s="392"/>
      <c r="F548" s="35"/>
      <c r="G548" s="35"/>
      <c r="H548" s="35"/>
      <c r="I548" s="35"/>
      <c r="J548" s="35"/>
      <c r="K548" s="3"/>
    </row>
    <row r="549" spans="1:11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"/>
    </row>
    <row r="550" spans="1:11" x14ac:dyDescent="0.3">
      <c r="A550" s="403" t="s">
        <v>406</v>
      </c>
      <c r="B550" s="403"/>
      <c r="C550" s="403"/>
      <c r="D550" s="403"/>
      <c r="E550" s="403"/>
      <c r="F550" s="35"/>
      <c r="G550" s="35"/>
      <c r="H550" s="35"/>
      <c r="I550" s="35"/>
      <c r="J550" s="35"/>
      <c r="K550" s="3"/>
    </row>
    <row r="551" spans="1:11" ht="15" thickBot="1" x14ac:dyDescent="0.35">
      <c r="A551" s="29" t="s">
        <v>393</v>
      </c>
      <c r="B551" s="29"/>
      <c r="C551" s="29"/>
      <c r="D551" s="35"/>
      <c r="E551" s="35"/>
      <c r="F551" s="35"/>
      <c r="G551" s="35"/>
      <c r="H551" s="35"/>
      <c r="I551" s="35"/>
      <c r="J551" s="35"/>
      <c r="K551" s="3"/>
    </row>
    <row r="552" spans="1:11" ht="58.2" thickBot="1" x14ac:dyDescent="0.35">
      <c r="A552" s="373" t="s">
        <v>394</v>
      </c>
      <c r="B552" s="227" t="s">
        <v>395</v>
      </c>
      <c r="C552" s="227" t="s">
        <v>149</v>
      </c>
      <c r="D552" s="150" t="s">
        <v>407</v>
      </c>
      <c r="E552" s="149" t="s">
        <v>397</v>
      </c>
      <c r="F552" s="35"/>
      <c r="G552" s="35"/>
      <c r="H552" s="35"/>
      <c r="I552" s="35"/>
      <c r="J552" s="35"/>
      <c r="K552" s="3"/>
    </row>
    <row r="553" spans="1:11" x14ac:dyDescent="0.3">
      <c r="A553" s="386" t="s">
        <v>398</v>
      </c>
      <c r="B553" s="177"/>
      <c r="C553" s="177"/>
      <c r="D553" s="387"/>
      <c r="E553" s="177"/>
      <c r="F553" s="35"/>
      <c r="G553" s="35"/>
      <c r="H553" s="35"/>
      <c r="I553" s="35"/>
      <c r="J553" s="35"/>
      <c r="K553" s="3"/>
    </row>
    <row r="554" spans="1:11" x14ac:dyDescent="0.3">
      <c r="A554" s="388" t="s">
        <v>399</v>
      </c>
      <c r="B554" s="389"/>
      <c r="C554" s="389"/>
      <c r="D554" s="390"/>
      <c r="E554" s="389"/>
      <c r="F554" s="35"/>
      <c r="G554" s="35"/>
      <c r="H554" s="35"/>
      <c r="I554" s="35"/>
      <c r="J554" s="35"/>
      <c r="K554" s="3"/>
    </row>
    <row r="555" spans="1:11" x14ac:dyDescent="0.3">
      <c r="A555" s="388" t="s">
        <v>400</v>
      </c>
      <c r="B555" s="389"/>
      <c r="C555" s="389"/>
      <c r="D555" s="390"/>
      <c r="E555" s="389"/>
      <c r="F555" s="35"/>
      <c r="G555" s="35"/>
      <c r="H555" s="35"/>
      <c r="I555" s="35"/>
      <c r="J555" s="35"/>
      <c r="K555" s="3"/>
    </row>
    <row r="556" spans="1:11" x14ac:dyDescent="0.3">
      <c r="A556" s="388" t="s">
        <v>401</v>
      </c>
      <c r="B556" s="389"/>
      <c r="C556" s="389"/>
      <c r="D556" s="390"/>
      <c r="E556" s="389"/>
      <c r="F556" s="35"/>
      <c r="G556" s="35"/>
      <c r="H556" s="35"/>
      <c r="I556" s="35"/>
      <c r="J556" s="35"/>
      <c r="K556" s="3"/>
    </row>
    <row r="557" spans="1:11" x14ac:dyDescent="0.3">
      <c r="A557" s="388" t="s">
        <v>402</v>
      </c>
      <c r="B557" s="389"/>
      <c r="C557" s="389"/>
      <c r="D557" s="390"/>
      <c r="E557" s="389"/>
      <c r="F557" s="35"/>
      <c r="G557" s="35"/>
      <c r="H557" s="35"/>
      <c r="I557" s="35"/>
      <c r="J557" s="35"/>
      <c r="K557" s="3"/>
    </row>
    <row r="558" spans="1:11" x14ac:dyDescent="0.3">
      <c r="A558" s="388" t="s">
        <v>403</v>
      </c>
      <c r="B558" s="389"/>
      <c r="C558" s="389"/>
      <c r="D558" s="390"/>
      <c r="E558" s="389"/>
      <c r="F558" s="35"/>
      <c r="G558" s="35"/>
      <c r="H558" s="35"/>
      <c r="I558" s="35"/>
      <c r="J558" s="35"/>
      <c r="K558" s="3"/>
    </row>
    <row r="559" spans="1:11" x14ac:dyDescent="0.3">
      <c r="A559" s="388" t="s">
        <v>404</v>
      </c>
      <c r="B559" s="389"/>
      <c r="C559" s="389"/>
      <c r="D559" s="390"/>
      <c r="E559" s="389"/>
      <c r="F559" s="35"/>
      <c r="G559" s="35"/>
      <c r="H559" s="35"/>
      <c r="I559" s="35"/>
      <c r="J559" s="35"/>
      <c r="K559" s="3"/>
    </row>
    <row r="560" spans="1:11" ht="15" thickBot="1" x14ac:dyDescent="0.35">
      <c r="A560" s="391" t="s">
        <v>405</v>
      </c>
      <c r="B560" s="392"/>
      <c r="C560" s="392"/>
      <c r="D560" s="393"/>
      <c r="E560" s="392"/>
      <c r="F560" s="35"/>
      <c r="G560" s="35"/>
      <c r="H560" s="35"/>
      <c r="I560" s="35"/>
      <c r="J560" s="35"/>
      <c r="K560" s="3"/>
    </row>
    <row r="561" spans="1:11" x14ac:dyDescent="0.3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"/>
    </row>
    <row r="562" spans="1:11" x14ac:dyDescent="0.3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"/>
    </row>
    <row r="563" spans="1:11" x14ac:dyDescent="0.3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"/>
    </row>
    <row r="564" spans="1:11" x14ac:dyDescent="0.3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"/>
    </row>
  </sheetData>
  <mergeCells count="451">
    <mergeCell ref="G5:G6"/>
    <mergeCell ref="H5:H6"/>
    <mergeCell ref="I5:I6"/>
    <mergeCell ref="A7:I7"/>
    <mergeCell ref="A17:I17"/>
    <mergeCell ref="A27:I27"/>
    <mergeCell ref="F2:J2"/>
    <mergeCell ref="A3:I3"/>
    <mergeCell ref="B4:G4"/>
    <mergeCell ref="A5:A6"/>
    <mergeCell ref="B5:B6"/>
    <mergeCell ref="C5:C6"/>
    <mergeCell ref="D5:D6"/>
    <mergeCell ref="E5:E6"/>
    <mergeCell ref="F5:F6"/>
    <mergeCell ref="A41:B41"/>
    <mergeCell ref="A42:B42"/>
    <mergeCell ref="A43:B43"/>
    <mergeCell ref="A44:B44"/>
    <mergeCell ref="A45:B45"/>
    <mergeCell ref="A46:B46"/>
    <mergeCell ref="A32:I32"/>
    <mergeCell ref="A37:B37"/>
    <mergeCell ref="C37:C39"/>
    <mergeCell ref="A38:B38"/>
    <mergeCell ref="A39:B39"/>
    <mergeCell ref="A40:C40"/>
    <mergeCell ref="A53:B53"/>
    <mergeCell ref="A54:B54"/>
    <mergeCell ref="A55:B55"/>
    <mergeCell ref="A56:B56"/>
    <mergeCell ref="A57:B57"/>
    <mergeCell ref="A58:C58"/>
    <mergeCell ref="A47:B47"/>
    <mergeCell ref="A48:B48"/>
    <mergeCell ref="A49:C49"/>
    <mergeCell ref="A50:B50"/>
    <mergeCell ref="A51:B51"/>
    <mergeCell ref="A52:B52"/>
    <mergeCell ref="A65:B65"/>
    <mergeCell ref="A67:E67"/>
    <mergeCell ref="A89:C89"/>
    <mergeCell ref="A96:G96"/>
    <mergeCell ref="A59:B59"/>
    <mergeCell ref="A60:B60"/>
    <mergeCell ref="A61:B61"/>
    <mergeCell ref="A62:B62"/>
    <mergeCell ref="A63:C63"/>
    <mergeCell ref="A64:B64"/>
    <mergeCell ref="A109:B109"/>
    <mergeCell ref="A110:B110"/>
    <mergeCell ref="A111:B111"/>
    <mergeCell ref="A112:B112"/>
    <mergeCell ref="A113:B113"/>
    <mergeCell ref="A97:A98"/>
    <mergeCell ref="B97:F97"/>
    <mergeCell ref="G97:I97"/>
    <mergeCell ref="A104:C104"/>
    <mergeCell ref="A108:D108"/>
    <mergeCell ref="A128:I128"/>
    <mergeCell ref="A129:D130"/>
    <mergeCell ref="E129:E130"/>
    <mergeCell ref="F129:H129"/>
    <mergeCell ref="I129:I130"/>
    <mergeCell ref="B131:D131"/>
    <mergeCell ref="A114:B114"/>
    <mergeCell ref="A115:B115"/>
    <mergeCell ref="A116:B116"/>
    <mergeCell ref="A118:I118"/>
    <mergeCell ref="A120:B120"/>
    <mergeCell ref="A124:B124"/>
    <mergeCell ref="A139:B139"/>
    <mergeCell ref="A140:B140"/>
    <mergeCell ref="A141:B141"/>
    <mergeCell ref="A142:B142"/>
    <mergeCell ref="A143:B143"/>
    <mergeCell ref="A144:B144"/>
    <mergeCell ref="B132:D132"/>
    <mergeCell ref="B133:D133"/>
    <mergeCell ref="B134:D134"/>
    <mergeCell ref="B135:D135"/>
    <mergeCell ref="A136:D136"/>
    <mergeCell ref="A138:G138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76:B176"/>
    <mergeCell ref="A177:B177"/>
    <mergeCell ref="A178:B178"/>
    <mergeCell ref="A179:B179"/>
    <mergeCell ref="A180:B180"/>
    <mergeCell ref="A181:B181"/>
    <mergeCell ref="A169:B169"/>
    <mergeCell ref="A170:B170"/>
    <mergeCell ref="A172:C172"/>
    <mergeCell ref="A173:B173"/>
    <mergeCell ref="A174:B174"/>
    <mergeCell ref="A175:B175"/>
    <mergeCell ref="A189:B189"/>
    <mergeCell ref="A190:B190"/>
    <mergeCell ref="A191:B191"/>
    <mergeCell ref="A192:B192"/>
    <mergeCell ref="A194:E194"/>
    <mergeCell ref="B195:C195"/>
    <mergeCell ref="D195:E195"/>
    <mergeCell ref="A182:B182"/>
    <mergeCell ref="A183:B183"/>
    <mergeCell ref="A184:B184"/>
    <mergeCell ref="A185:B185"/>
    <mergeCell ref="A186:B186"/>
    <mergeCell ref="A188:D188"/>
    <mergeCell ref="A218:B218"/>
    <mergeCell ref="A219:B219"/>
    <mergeCell ref="A220:B220"/>
    <mergeCell ref="A221:B221"/>
    <mergeCell ref="A222:B222"/>
    <mergeCell ref="A223:B223"/>
    <mergeCell ref="B197:E197"/>
    <mergeCell ref="B205:E205"/>
    <mergeCell ref="A214:D214"/>
    <mergeCell ref="A215:B215"/>
    <mergeCell ref="A216:B216"/>
    <mergeCell ref="A217:B217"/>
    <mergeCell ref="A231:B231"/>
    <mergeCell ref="A232:B232"/>
    <mergeCell ref="A233:B233"/>
    <mergeCell ref="A234:B234"/>
    <mergeCell ref="A235:B235"/>
    <mergeCell ref="A236:B236"/>
    <mergeCell ref="A224:B224"/>
    <mergeCell ref="A225:B225"/>
    <mergeCell ref="A227:D227"/>
    <mergeCell ref="A228:B228"/>
    <mergeCell ref="A229:B229"/>
    <mergeCell ref="A230:B230"/>
    <mergeCell ref="A243:B243"/>
    <mergeCell ref="A244:B244"/>
    <mergeCell ref="A245:B245"/>
    <mergeCell ref="A246:B246"/>
    <mergeCell ref="A247:B247"/>
    <mergeCell ref="A248:B248"/>
    <mergeCell ref="A237:B237"/>
    <mergeCell ref="A238:B238"/>
    <mergeCell ref="A239:B239"/>
    <mergeCell ref="A240:B240"/>
    <mergeCell ref="A241:B241"/>
    <mergeCell ref="A242:B242"/>
    <mergeCell ref="A255:B255"/>
    <mergeCell ref="A256:B256"/>
    <mergeCell ref="A257:B257"/>
    <mergeCell ref="A258:B258"/>
    <mergeCell ref="A260:C260"/>
    <mergeCell ref="A249:B249"/>
    <mergeCell ref="A250:B250"/>
    <mergeCell ref="A251:B251"/>
    <mergeCell ref="A252:B252"/>
    <mergeCell ref="A253:B253"/>
    <mergeCell ref="A254:B254"/>
    <mergeCell ref="A264:B264"/>
    <mergeCell ref="A265:B265"/>
    <mergeCell ref="A266:B266"/>
    <mergeCell ref="A267:B267"/>
    <mergeCell ref="A268:B268"/>
    <mergeCell ref="A269:B269"/>
    <mergeCell ref="A261:B261"/>
    <mergeCell ref="G261:H261"/>
    <mergeCell ref="A262:B262"/>
    <mergeCell ref="G262:H262"/>
    <mergeCell ref="A263:B263"/>
    <mergeCell ref="G263:H263"/>
    <mergeCell ref="A276:B276"/>
    <mergeCell ref="A277:B277"/>
    <mergeCell ref="A278:B278"/>
    <mergeCell ref="A279:B279"/>
    <mergeCell ref="A280:B280"/>
    <mergeCell ref="A281:B281"/>
    <mergeCell ref="A270:B270"/>
    <mergeCell ref="A271:B271"/>
    <mergeCell ref="A272:B272"/>
    <mergeCell ref="A273:B273"/>
    <mergeCell ref="A274:B274"/>
    <mergeCell ref="A275:B275"/>
    <mergeCell ref="A289:B289"/>
    <mergeCell ref="A290:B290"/>
    <mergeCell ref="A291:B291"/>
    <mergeCell ref="A292:B292"/>
    <mergeCell ref="A293:B293"/>
    <mergeCell ref="A294:B294"/>
    <mergeCell ref="A282:B282"/>
    <mergeCell ref="A283:B283"/>
    <mergeCell ref="A284:B284"/>
    <mergeCell ref="A286:D286"/>
    <mergeCell ref="A287:B287"/>
    <mergeCell ref="A288:B288"/>
    <mergeCell ref="A301:B301"/>
    <mergeCell ref="A303:D303"/>
    <mergeCell ref="A304:B304"/>
    <mergeCell ref="A305:B305"/>
    <mergeCell ref="A306:B306"/>
    <mergeCell ref="A308:E308"/>
    <mergeCell ref="A295:B295"/>
    <mergeCell ref="A296:B296"/>
    <mergeCell ref="A297:B297"/>
    <mergeCell ref="A298:B298"/>
    <mergeCell ref="A299:B299"/>
    <mergeCell ref="A300:B300"/>
    <mergeCell ref="A309:B309"/>
    <mergeCell ref="A310:B310"/>
    <mergeCell ref="A312:I312"/>
    <mergeCell ref="A313:A314"/>
    <mergeCell ref="B313:D313"/>
    <mergeCell ref="E313:G313"/>
    <mergeCell ref="H313:J313"/>
    <mergeCell ref="B314:D314"/>
    <mergeCell ref="B317:D317"/>
    <mergeCell ref="E317:G317"/>
    <mergeCell ref="H317:J317"/>
    <mergeCell ref="B318:D318"/>
    <mergeCell ref="E318:G318"/>
    <mergeCell ref="H318:J318"/>
    <mergeCell ref="E314:G314"/>
    <mergeCell ref="H314:J314"/>
    <mergeCell ref="B315:D315"/>
    <mergeCell ref="E315:G315"/>
    <mergeCell ref="H315:J315"/>
    <mergeCell ref="B316:D316"/>
    <mergeCell ref="E316:G316"/>
    <mergeCell ref="H316:J316"/>
    <mergeCell ref="B321:D321"/>
    <mergeCell ref="E321:G321"/>
    <mergeCell ref="H321:J321"/>
    <mergeCell ref="B322:D322"/>
    <mergeCell ref="E322:G322"/>
    <mergeCell ref="H322:J322"/>
    <mergeCell ref="B319:D319"/>
    <mergeCell ref="E319:G319"/>
    <mergeCell ref="H319:J319"/>
    <mergeCell ref="B320:D320"/>
    <mergeCell ref="E320:G320"/>
    <mergeCell ref="H320:J320"/>
    <mergeCell ref="B325:D325"/>
    <mergeCell ref="E325:G325"/>
    <mergeCell ref="H325:J325"/>
    <mergeCell ref="B326:D326"/>
    <mergeCell ref="E326:G326"/>
    <mergeCell ref="H326:J326"/>
    <mergeCell ref="B323:D323"/>
    <mergeCell ref="E323:G323"/>
    <mergeCell ref="H323:J323"/>
    <mergeCell ref="B324:D324"/>
    <mergeCell ref="E324:G324"/>
    <mergeCell ref="H324:J324"/>
    <mergeCell ref="A334:B334"/>
    <mergeCell ref="A335:B335"/>
    <mergeCell ref="A336:B336"/>
    <mergeCell ref="A337:B337"/>
    <mergeCell ref="A338:B338"/>
    <mergeCell ref="A339:B339"/>
    <mergeCell ref="A328:C328"/>
    <mergeCell ref="A329:B329"/>
    <mergeCell ref="A330:B330"/>
    <mergeCell ref="A331:B331"/>
    <mergeCell ref="A332:B332"/>
    <mergeCell ref="A333:B333"/>
    <mergeCell ref="A350:C350"/>
    <mergeCell ref="A351:B351"/>
    <mergeCell ref="A352:B352"/>
    <mergeCell ref="A353:B353"/>
    <mergeCell ref="A354:D354"/>
    <mergeCell ref="A355:B355"/>
    <mergeCell ref="A340:B340"/>
    <mergeCell ref="A341:B341"/>
    <mergeCell ref="A342:B342"/>
    <mergeCell ref="A346:B346"/>
    <mergeCell ref="C346:D346"/>
    <mergeCell ref="A349:D349"/>
    <mergeCell ref="A385:B385"/>
    <mergeCell ref="C385:D385"/>
    <mergeCell ref="A386:B386"/>
    <mergeCell ref="C386:D386"/>
    <mergeCell ref="A388:C388"/>
    <mergeCell ref="A389:D389"/>
    <mergeCell ref="A356:B356"/>
    <mergeCell ref="A362:C362"/>
    <mergeCell ref="A373:C373"/>
    <mergeCell ref="A378:C378"/>
    <mergeCell ref="A383:E383"/>
    <mergeCell ref="A384:D384"/>
    <mergeCell ref="A396:D396"/>
    <mergeCell ref="A397:D397"/>
    <mergeCell ref="A398:D398"/>
    <mergeCell ref="A399:D399"/>
    <mergeCell ref="A400:D400"/>
    <mergeCell ref="A401:D401"/>
    <mergeCell ref="A390:D390"/>
    <mergeCell ref="A391:D391"/>
    <mergeCell ref="A392:D392"/>
    <mergeCell ref="A393:D393"/>
    <mergeCell ref="A394:D394"/>
    <mergeCell ref="A395:D395"/>
    <mergeCell ref="A408:D408"/>
    <mergeCell ref="A409:D409"/>
    <mergeCell ref="A410:D410"/>
    <mergeCell ref="A411:D411"/>
    <mergeCell ref="A412:D412"/>
    <mergeCell ref="A413:D413"/>
    <mergeCell ref="A402:D402"/>
    <mergeCell ref="A403:D403"/>
    <mergeCell ref="A404:D404"/>
    <mergeCell ref="A405:D405"/>
    <mergeCell ref="A406:D406"/>
    <mergeCell ref="A407:D407"/>
    <mergeCell ref="A420:D420"/>
    <mergeCell ref="A421:D421"/>
    <mergeCell ref="A422:D422"/>
    <mergeCell ref="A423:D423"/>
    <mergeCell ref="A424:D424"/>
    <mergeCell ref="A425:D425"/>
    <mergeCell ref="A414:D414"/>
    <mergeCell ref="A415:D415"/>
    <mergeCell ref="A416:D416"/>
    <mergeCell ref="A417:D417"/>
    <mergeCell ref="A418:D418"/>
    <mergeCell ref="A419:D419"/>
    <mergeCell ref="A432:D432"/>
    <mergeCell ref="A433:D433"/>
    <mergeCell ref="A435:D435"/>
    <mergeCell ref="A436:B436"/>
    <mergeCell ref="C436:C437"/>
    <mergeCell ref="D436:D437"/>
    <mergeCell ref="A437:B437"/>
    <mergeCell ref="A426:D426"/>
    <mergeCell ref="A427:D427"/>
    <mergeCell ref="A428:D428"/>
    <mergeCell ref="A429:D429"/>
    <mergeCell ref="A430:D430"/>
    <mergeCell ref="A431:D431"/>
    <mergeCell ref="A444:B444"/>
    <mergeCell ref="A445:B445"/>
    <mergeCell ref="A446:B446"/>
    <mergeCell ref="A447:B447"/>
    <mergeCell ref="A448:B448"/>
    <mergeCell ref="A450:C450"/>
    <mergeCell ref="A438:B438"/>
    <mergeCell ref="A439:B439"/>
    <mergeCell ref="A440:B440"/>
    <mergeCell ref="A441:B441"/>
    <mergeCell ref="A442:B442"/>
    <mergeCell ref="A443:B443"/>
    <mergeCell ref="A457:D457"/>
    <mergeCell ref="A458:D458"/>
    <mergeCell ref="A459:D459"/>
    <mergeCell ref="A460:D460"/>
    <mergeCell ref="A461:D461"/>
    <mergeCell ref="A462:D462"/>
    <mergeCell ref="A451:D451"/>
    <mergeCell ref="A452:D452"/>
    <mergeCell ref="A453:D453"/>
    <mergeCell ref="A454:D454"/>
    <mergeCell ref="A455:D455"/>
    <mergeCell ref="A456:D456"/>
    <mergeCell ref="A470:D470"/>
    <mergeCell ref="A471:D471"/>
    <mergeCell ref="A472:D472"/>
    <mergeCell ref="A473:D473"/>
    <mergeCell ref="A474:D474"/>
    <mergeCell ref="A475:D475"/>
    <mergeCell ref="A463:D463"/>
    <mergeCell ref="A464:D464"/>
    <mergeCell ref="A465:D465"/>
    <mergeCell ref="A466:D466"/>
    <mergeCell ref="A467:D467"/>
    <mergeCell ref="A468:D468"/>
    <mergeCell ref="A482:D482"/>
    <mergeCell ref="A483:D483"/>
    <mergeCell ref="A484:D484"/>
    <mergeCell ref="A485:D485"/>
    <mergeCell ref="A486:D486"/>
    <mergeCell ref="A489:D489"/>
    <mergeCell ref="A476:D476"/>
    <mergeCell ref="A477:D477"/>
    <mergeCell ref="A478:D478"/>
    <mergeCell ref="A479:D479"/>
    <mergeCell ref="A480:D480"/>
    <mergeCell ref="A481:D481"/>
    <mergeCell ref="A496:D496"/>
    <mergeCell ref="A497:D497"/>
    <mergeCell ref="A498:D498"/>
    <mergeCell ref="A499:D499"/>
    <mergeCell ref="A500:D500"/>
    <mergeCell ref="A501:D501"/>
    <mergeCell ref="A490:D490"/>
    <mergeCell ref="A491:D491"/>
    <mergeCell ref="A492:D492"/>
    <mergeCell ref="A493:D493"/>
    <mergeCell ref="A494:D494"/>
    <mergeCell ref="A495:D495"/>
    <mergeCell ref="A509:D509"/>
    <mergeCell ref="A510:D510"/>
    <mergeCell ref="A511:D511"/>
    <mergeCell ref="A512:D512"/>
    <mergeCell ref="A513:D513"/>
    <mergeCell ref="A514:D514"/>
    <mergeCell ref="A502:D502"/>
    <mergeCell ref="A503:D503"/>
    <mergeCell ref="A505:C505"/>
    <mergeCell ref="A506:D506"/>
    <mergeCell ref="A507:D507"/>
    <mergeCell ref="A508:D508"/>
    <mergeCell ref="A522:B523"/>
    <mergeCell ref="C522:F522"/>
    <mergeCell ref="A524:B524"/>
    <mergeCell ref="A525:B525"/>
    <mergeCell ref="A526:B526"/>
    <mergeCell ref="A527:B527"/>
    <mergeCell ref="A515:D515"/>
    <mergeCell ref="A516:D516"/>
    <mergeCell ref="A517:D517"/>
    <mergeCell ref="A518:D518"/>
    <mergeCell ref="A519:D519"/>
    <mergeCell ref="A521:F521"/>
    <mergeCell ref="A535:B535"/>
    <mergeCell ref="A536:B536"/>
    <mergeCell ref="A550:E550"/>
    <mergeCell ref="A528:B528"/>
    <mergeCell ref="A529:B529"/>
    <mergeCell ref="A530:B530"/>
    <mergeCell ref="A531:B531"/>
    <mergeCell ref="A532:B532"/>
    <mergeCell ref="A534:D5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NOTY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2020</dc:title>
  <dc:creator>Jelińska Teresa</dc:creator>
  <cp:lastModifiedBy>Dutkiewicz Urszula</cp:lastModifiedBy>
  <dcterms:created xsi:type="dcterms:W3CDTF">2021-05-28T06:09:48Z</dcterms:created>
  <dcterms:modified xsi:type="dcterms:W3CDTF">2021-06-07T07:35:29Z</dcterms:modified>
</cp:coreProperties>
</file>