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orowska\Desktop\BiP\"/>
    </mc:Choice>
  </mc:AlternateContent>
  <bookViews>
    <workbookView xWindow="0" yWindow="0" windowWidth="28800" windowHeight="12000" activeTab="2"/>
  </bookViews>
  <sheets>
    <sheet name="RZiS korekta" sheetId="6" r:id="rId1"/>
    <sheet name="BILANS korekta" sheetId="7" r:id="rId2"/>
    <sheet name="ZZwFJ korekta" sheetId="5" r:id="rId3"/>
  </sheets>
  <definedNames>
    <definedName name="_xlnm.Print_Area" localSheetId="2">'ZZwFJ korekta'!$A$1:$F$40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6" l="1"/>
  <c r="E50" i="7" l="1"/>
  <c r="D50" i="7"/>
  <c r="E10" i="7"/>
  <c r="D10" i="7"/>
  <c r="E22" i="7"/>
  <c r="F44" i="6"/>
  <c r="F35" i="5" l="1"/>
  <c r="E34" i="5"/>
  <c r="J13" i="7"/>
  <c r="E24" i="7"/>
  <c r="F42" i="6"/>
  <c r="F39" i="6" s="1"/>
  <c r="E39" i="6"/>
  <c r="F34" i="5" l="1"/>
  <c r="F38" i="5" s="1"/>
  <c r="J12" i="7"/>
  <c r="J10" i="7" s="1"/>
  <c r="E49" i="7" l="1"/>
  <c r="E48" i="7"/>
  <c r="E47" i="7"/>
  <c r="E46" i="7"/>
  <c r="E45" i="7"/>
  <c r="E44" i="7"/>
  <c r="E41" i="7" s="1"/>
  <c r="E43" i="7"/>
  <c r="E42" i="7"/>
  <c r="E40" i="7"/>
  <c r="D39" i="7"/>
  <c r="E39" i="7" s="1"/>
  <c r="E38" i="7"/>
  <c r="E37" i="7"/>
  <c r="E35" i="7" s="1"/>
  <c r="E36" i="7"/>
  <c r="J35" i="7"/>
  <c r="D35" i="7"/>
  <c r="J34" i="7"/>
  <c r="E34" i="7"/>
  <c r="J33" i="7"/>
  <c r="E33" i="7"/>
  <c r="J32" i="7"/>
  <c r="E32" i="7"/>
  <c r="J31" i="7"/>
  <c r="D31" i="7"/>
  <c r="E31" i="7" s="1"/>
  <c r="E30" i="7" s="1"/>
  <c r="J30" i="7"/>
  <c r="D30" i="7"/>
  <c r="D29" i="7" s="1"/>
  <c r="J29" i="7"/>
  <c r="J28" i="7"/>
  <c r="E28" i="7"/>
  <c r="J27" i="7"/>
  <c r="E27" i="7"/>
  <c r="J26" i="7"/>
  <c r="E26" i="7"/>
  <c r="J25" i="7"/>
  <c r="E25" i="7"/>
  <c r="L24" i="7"/>
  <c r="J24" i="7"/>
  <c r="E23" i="7"/>
  <c r="J23" i="7"/>
  <c r="D23" i="7"/>
  <c r="J22" i="7"/>
  <c r="J21" i="7" s="1"/>
  <c r="I22" i="7"/>
  <c r="I21" i="7"/>
  <c r="I19" i="7" s="1"/>
  <c r="E21" i="7"/>
  <c r="J20" i="7"/>
  <c r="E20" i="7"/>
  <c r="E19" i="7"/>
  <c r="L18" i="7"/>
  <c r="L19" i="7" s="1"/>
  <c r="J18" i="7"/>
  <c r="E18" i="7"/>
  <c r="L17" i="7"/>
  <c r="J17" i="7"/>
  <c r="E17" i="7"/>
  <c r="L16" i="7"/>
  <c r="J16" i="7"/>
  <c r="E16" i="7"/>
  <c r="L15" i="7"/>
  <c r="J15" i="7"/>
  <c r="E15" i="7"/>
  <c r="J14" i="7"/>
  <c r="E14" i="7"/>
  <c r="E13" i="7"/>
  <c r="E12" i="7" s="1"/>
  <c r="D12" i="7"/>
  <c r="I11" i="7"/>
  <c r="I50" i="7" s="1"/>
  <c r="E11" i="7"/>
  <c r="E29" i="7" l="1"/>
  <c r="J19" i="7"/>
  <c r="I12" i="7"/>
  <c r="J50" i="7" s="1"/>
  <c r="J11" i="7"/>
  <c r="F48" i="6"/>
  <c r="F47" i="6"/>
  <c r="F43" i="6"/>
  <c r="F41" i="6"/>
  <c r="F40" i="6"/>
  <c r="F37" i="6"/>
  <c r="F36" i="6"/>
  <c r="F35" i="6"/>
  <c r="F34" i="6"/>
  <c r="F31" i="6" s="1"/>
  <c r="F33" i="6"/>
  <c r="F32" i="6"/>
  <c r="F29" i="6"/>
  <c r="F28" i="6"/>
  <c r="F27" i="6"/>
  <c r="J26" i="6"/>
  <c r="F26" i="6"/>
  <c r="F25" i="6"/>
  <c r="F24" i="6"/>
  <c r="F23" i="6"/>
  <c r="J22" i="6"/>
  <c r="F22" i="6"/>
  <c r="F21" i="6"/>
  <c r="F20" i="6"/>
  <c r="F19" i="6" s="1"/>
  <c r="F18" i="6"/>
  <c r="F17" i="6"/>
  <c r="F16" i="6"/>
  <c r="F15" i="6"/>
  <c r="F14" i="6"/>
  <c r="F13" i="6"/>
  <c r="F12" i="6"/>
  <c r="F30" i="5"/>
  <c r="F26" i="5"/>
  <c r="F22" i="5"/>
  <c r="F18" i="5"/>
  <c r="E14" i="5"/>
  <c r="F14" i="5" s="1"/>
  <c r="F37" i="5"/>
  <c r="F36" i="5"/>
  <c r="F32" i="5"/>
  <c r="E31" i="5"/>
  <c r="F31" i="5" s="1"/>
  <c r="F29" i="5"/>
  <c r="F28" i="5"/>
  <c r="F27" i="5"/>
  <c r="F25" i="5"/>
  <c r="F24" i="5"/>
  <c r="F21" i="5"/>
  <c r="F20" i="5"/>
  <c r="F19" i="5"/>
  <c r="F17" i="5"/>
  <c r="F16" i="5"/>
  <c r="F15" i="5"/>
  <c r="F13" i="5"/>
  <c r="F11" i="5"/>
  <c r="L30" i="7" l="1"/>
  <c r="L31" i="7" s="1"/>
  <c r="I10" i="7"/>
  <c r="F30" i="6"/>
  <c r="F38" i="6" s="1"/>
  <c r="F46" i="6" s="1"/>
  <c r="F49" i="6" s="1"/>
  <c r="E23" i="5"/>
  <c r="F23" i="5" s="1"/>
  <c r="E12" i="5"/>
  <c r="F12" i="5" s="1"/>
  <c r="F33" i="5" s="1"/>
</calcChain>
</file>

<file path=xl/sharedStrings.xml><?xml version="1.0" encoding="utf-8"?>
<sst xmlns="http://schemas.openxmlformats.org/spreadsheetml/2006/main" count="203" uniqueCount="161">
  <si>
    <t>Urząd Miasta Stołecznego Warszawy</t>
  </si>
  <si>
    <t>ul.Kredytowa 3</t>
  </si>
  <si>
    <t>00-056 Warszawa</t>
  </si>
  <si>
    <t>BILANS jednostki budżetowej i samorządowego zakładu budżetowego</t>
  </si>
  <si>
    <t>Warszawa</t>
  </si>
  <si>
    <t>Numer identyfikacyjny</t>
  </si>
  <si>
    <t>REGON</t>
  </si>
  <si>
    <t>AKTYWA</t>
  </si>
  <si>
    <t>Stan na początek roku</t>
  </si>
  <si>
    <t>Stan na koniec roku</t>
  </si>
  <si>
    <t>PASYWA</t>
  </si>
  <si>
    <t>A. AKTYWA TRWAŁE</t>
  </si>
  <si>
    <t>A. FUNDUSZE</t>
  </si>
  <si>
    <t>I. Wartości niematerialne i prawne</t>
  </si>
  <si>
    <t>I. Fundusz jednostki</t>
  </si>
  <si>
    <t>II. Rzeczowe aktywa trwałe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</si>
  <si>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</si>
  <si>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</si>
  <si>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</si>
  <si>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</si>
  <si>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</si>
  <si>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</si>
  <si>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</si>
  <si>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</si>
  <si>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</si>
  <si>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</si>
  <si>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</si>
  <si>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</si>
  <si>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D. Zobowiązania i rezerwy na zobowiązania</t>
  </si>
  <si>
    <t>2. Środki trwałe w budowie (inwestycje)</t>
  </si>
  <si>
    <t>3. Zaliczki na środki trwałe w budowie (inwestycje)</t>
  </si>
  <si>
    <t>III. Należności długoterminowe</t>
  </si>
  <si>
    <t> 1. Zobowiązania z tytułu dostaw i usług</t>
  </si>
  <si>
    <t>IV. Długoterminowe aktywa finansowe</t>
  </si>
  <si>
    <t> 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</si>
  <si>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</si>
  <si>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</si>
  <si>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</si>
  <si>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</si>
  <si>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</si>
  <si>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</si>
  <si>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</si>
  <si>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</si>
  <si>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</si>
  <si>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</si>
  <si>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</si>
  <si>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</si>
  <si>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</si>
  <si>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</si>
  <si>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</si>
  <si>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</si>
  <si>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</si>
  <si>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</si>
  <si>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</si>
  <si>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4. Towary</t>
  </si>
  <si>
    <t>1. Rozliczenia międzyokresowe przychodów</t>
  </si>
  <si>
    <t>II. Należności krótkoterminowe</t>
  </si>
  <si>
    <t> 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</si>
  <si>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</si>
  <si>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</si>
  <si>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</si>
  <si>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</si>
  <si>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</si>
  <si>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</si>
  <si>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</si>
  <si>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</si>
  <si>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</si>
  <si>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</si>
  <si>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</si>
  <si>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</si>
  <si>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</si>
  <si>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</si>
  <si>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</si>
  <si>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</si>
  <si>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>Główny Księgowy</t>
  </si>
  <si>
    <t>Data</t>
  </si>
  <si>
    <t>Kierownik jednostki</t>
  </si>
  <si>
    <t>Rachunek zysków i strat jednostki (wariant porównawczy)</t>
  </si>
  <si>
    <t>sporządzony na dzień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</si>
  <si>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</si>
  <si>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</si>
  <si>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</si>
  <si>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</si>
  <si>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</si>
  <si>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</si>
  <si>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</si>
  <si>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</si>
  <si>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</si>
  <si>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</si>
  <si>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</si>
  <si>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</si>
  <si>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</si>
  <si>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</si>
  <si>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</si>
  <si>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</si>
  <si>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</si>
  <si>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</si>
  <si>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</si>
  <si>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</si>
  <si>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</si>
  <si>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</si>
  <si>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</si>
  <si>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</si>
  <si>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</si>
  <si>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</si>
  <si>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 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</si>
  <si>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</si>
  <si>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</si>
  <si>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</si>
  <si>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</si>
  <si>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</si>
  <si>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</si>
  <si>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</si>
  <si>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</si>
  <si>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</si>
  <si>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</si>
  <si>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</si>
  <si>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</si>
  <si>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</si>
  <si>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sporządzone na dzień</t>
  </si>
  <si>
    <t>I. Fundusz jednostki na początek okresu (BO)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</si>
  <si>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</si>
  <si>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</si>
  <si>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</si>
  <si>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</si>
  <si>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</si>
  <si>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</si>
  <si>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</si>
  <si>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</si>
  <si>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</si>
  <si>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</si>
  <si>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</si>
  <si>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</si>
  <si>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</si>
  <si>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</si>
  <si>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</si>
  <si>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</si>
  <si>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</si>
  <si>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</si>
  <si>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</si>
  <si>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</si>
  <si>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</si>
  <si>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</si>
  <si>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</si>
  <si>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</si>
  <si>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</si>
  <si>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</si>
  <si>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Zestawienie zmian w funduszu jednostki budżetowej</t>
  </si>
  <si>
    <t>1. Zwiększenia funduszu  (z tytułu)</t>
  </si>
  <si>
    <r>
      <t>II. Wynik finansowy netto</t>
    </r>
    <r>
      <rPr>
        <sz val="7"/>
        <color theme="1"/>
        <rFont val="Calibri"/>
        <family val="2"/>
        <charset val="238"/>
        <scheme val="minor"/>
      </rPr>
      <t xml:space="preserve"> (+/-)</t>
    </r>
  </si>
  <si>
    <r>
      <t> </t>
    </r>
    <r>
      <rPr>
        <b/>
        <sz val="7"/>
        <color theme="1"/>
        <rFont val="Calibri"/>
        <family val="2"/>
        <charset val="238"/>
        <scheme val="minor"/>
      </rPr>
      <t>I. Zobowiązania długoterminowe</t>
    </r>
  </si>
  <si>
    <r>
      <t xml:space="preserve">  </t>
    </r>
    <r>
      <rPr>
        <b/>
        <sz val="7"/>
        <color theme="1"/>
        <rFont val="Calibri"/>
        <family val="2"/>
        <charset val="238"/>
        <scheme val="minor"/>
      </rPr>
      <t>II. Zobowiązania krótkoterminowe</t>
    </r>
  </si>
  <si>
    <r>
      <t> </t>
    </r>
    <r>
      <rPr>
        <b/>
        <sz val="7"/>
        <color theme="1"/>
        <rFont val="Calibri"/>
        <family val="2"/>
        <charset val="238"/>
        <scheme val="minor"/>
      </rPr>
      <t>IV. ROZLICZENIA MIĘDZYOKRESOWE</t>
    </r>
  </si>
  <si>
    <r>
      <t>sporządzony na dzień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b/>
        <sz val="7"/>
        <color theme="1"/>
        <rFont val="Calibri"/>
        <family val="2"/>
        <charset val="238"/>
        <scheme val="minor"/>
      </rPr>
      <t xml:space="preserve">2019-12-31 </t>
    </r>
  </si>
  <si>
    <t>BYŁO</t>
  </si>
  <si>
    <t>korekta</t>
  </si>
  <si>
    <t>po korekcie</t>
  </si>
  <si>
    <t>ZOB.</t>
  </si>
  <si>
    <t xml:space="preserve">DO ZROBIENIA </t>
  </si>
  <si>
    <t>KOREKTA</t>
  </si>
  <si>
    <t>III. Odpisy z wyniku finansowego (nadwyżka środków obrotowych)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</si>
</sst>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#,##0.00_ ;\-#,##0.00\ "/>
    <numFmt numFmtId="166" formatCode="#,##0_ ;\-#,##0\ "/>
    <numFmt numFmtId="167" formatCode="0_ ;\-0\ "/>
  </numFmts>
  <fonts count="18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5">
    <xf numFmtId="0" fontId="0" fillId="0" borderId="0" xfId="0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/>
    <xf numFmtId="4" fontId="7" fillId="0" borderId="0" xfId="0" applyNumberFormat="1" applyFont="1"/>
    <xf numFmtId="4" fontId="8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3" fontId="7" fillId="0" borderId="0" xfId="1" applyFont="1"/>
    <xf numFmtId="0" fontId="7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8" fillId="0" borderId="16" xfId="0" applyNumberFormat="1" applyFont="1" applyBorder="1" applyAlignment="1">
      <alignment vertical="center"/>
    </xf>
    <xf numFmtId="4" fontId="7" fillId="0" borderId="16" xfId="0" applyNumberFormat="1" applyFont="1" applyBorder="1" applyAlignment="1">
      <alignment vertical="center"/>
    </xf>
    <xf numFmtId="43" fontId="4" fillId="0" borderId="0" xfId="1" applyFont="1"/>
    <xf numFmtId="43" fontId="4" fillId="0" borderId="0" xfId="1" applyFont="1" applyFill="1"/>
    <xf numFmtId="43" fontId="7" fillId="0" borderId="16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right" vertical="center"/>
    </xf>
    <xf numFmtId="164" fontId="7" fillId="0" borderId="0" xfId="0" applyNumberFormat="1" applyFont="1"/>
    <xf numFmtId="43" fontId="7" fillId="2" borderId="18" xfId="1" applyFont="1" applyFill="1" applyBorder="1"/>
    <xf numFmtId="43" fontId="7" fillId="0" borderId="19" xfId="1" applyFont="1" applyBorder="1"/>
    <xf numFmtId="43" fontId="7" fillId="0" borderId="0" xfId="0" applyNumberFormat="1" applyFont="1"/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4" fillId="0" borderId="0" xfId="0" applyNumberFormat="1" applyFont="1"/>
    <xf numFmtId="43" fontId="4" fillId="8" borderId="20" xfId="0" applyNumberFormat="1" applyFont="1" applyFill="1" applyBorder="1"/>
    <xf numFmtId="4" fontId="7" fillId="9" borderId="1" xfId="0" applyNumberFormat="1" applyFont="1" applyFill="1" applyBorder="1" applyAlignment="1">
      <alignment horizontal="right" vertical="center"/>
    </xf>
    <xf numFmtId="43" fontId="4" fillId="9" borderId="21" xfId="0" applyNumberFormat="1" applyFont="1" applyFill="1" applyBorder="1"/>
    <xf numFmtId="43" fontId="4" fillId="7" borderId="19" xfId="0" applyNumberFormat="1" applyFont="1" applyFill="1" applyBorder="1"/>
    <xf numFmtId="43" fontId="7" fillId="10" borderId="17" xfId="1" applyFont="1" applyFill="1" applyBorder="1"/>
    <xf numFmtId="43" fontId="4" fillId="10" borderId="21" xfId="0" applyNumberFormat="1" applyFont="1" applyFill="1" applyBorder="1"/>
    <xf numFmtId="4" fontId="12" fillId="4" borderId="1" xfId="0" applyNumberFormat="1" applyFont="1" applyFill="1" applyBorder="1" applyAlignment="1">
      <alignment horizontal="right" vertical="center"/>
    </xf>
    <xf numFmtId="43" fontId="8" fillId="0" borderId="16" xfId="1" applyFont="1" applyBorder="1" applyAlignment="1">
      <alignment vertical="center"/>
    </xf>
    <xf numFmtId="4" fontId="7" fillId="5" borderId="0" xfId="0" applyNumberFormat="1" applyFont="1" applyFill="1"/>
    <xf numFmtId="4" fontId="9" fillId="0" borderId="0" xfId="0" applyNumberFormat="1" applyFont="1" applyAlignment="1">
      <alignment wrapText="1"/>
    </xf>
    <xf numFmtId="14" fontId="4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1" fillId="0" borderId="0" xfId="0" applyNumberFormat="1" applyFont="1" applyAlignment="1">
      <alignment vertical="center" wrapText="1"/>
    </xf>
    <xf numFmtId="0" fontId="13" fillId="4" borderId="0" xfId="0" applyFont="1" applyFill="1"/>
    <xf numFmtId="43" fontId="7" fillId="0" borderId="16" xfId="1" applyFont="1" applyBorder="1" applyAlignment="1">
      <alignment vertical="center"/>
    </xf>
    <xf numFmtId="165" fontId="4" fillId="0" borderId="0" xfId="1" applyNumberFormat="1" applyFont="1"/>
    <xf numFmtId="165" fontId="14" fillId="0" borderId="0" xfId="1" applyNumberFormat="1" applyFont="1"/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0" xfId="0" applyFont="1" applyBorder="1"/>
    <xf numFmtId="4" fontId="2" fillId="0" borderId="0" xfId="0" applyNumberFormat="1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5" fillId="0" borderId="35" xfId="0" applyFont="1" applyBorder="1"/>
    <xf numFmtId="4" fontId="2" fillId="0" borderId="37" xfId="0" applyNumberFormat="1" applyFont="1" applyBorder="1"/>
    <xf numFmtId="4" fontId="14" fillId="0" borderId="0" xfId="0" applyNumberFormat="1" applyFont="1" applyBorder="1"/>
    <xf numFmtId="0" fontId="14" fillId="0" borderId="41" xfId="0" applyFont="1" applyBorder="1"/>
    <xf numFmtId="4" fontId="3" fillId="0" borderId="45" xfId="0" applyNumberFormat="1" applyFont="1" applyBorder="1" applyAlignment="1">
      <alignment horizontal="right" vertical="center" wrapText="1"/>
    </xf>
    <xf numFmtId="0" fontId="14" fillId="0" borderId="46" xfId="0" applyFont="1" applyBorder="1"/>
    <xf numFmtId="4" fontId="3" fillId="0" borderId="50" xfId="0" applyNumberFormat="1" applyFont="1" applyBorder="1" applyAlignment="1">
      <alignment horizontal="right" vertical="center" wrapText="1"/>
    </xf>
    <xf numFmtId="4" fontId="16" fillId="0" borderId="26" xfId="0" applyNumberFormat="1" applyFont="1" applyBorder="1"/>
    <xf numFmtId="4" fontId="3" fillId="0" borderId="51" xfId="0" applyNumberFormat="1" applyFont="1" applyBorder="1"/>
    <xf numFmtId="4" fontId="2" fillId="0" borderId="40" xfId="0" applyNumberFormat="1" applyFont="1" applyBorder="1" applyAlignment="1">
      <alignment horizontal="right" vertical="center" wrapText="1"/>
    </xf>
    <xf numFmtId="4" fontId="14" fillId="0" borderId="41" xfId="0" applyNumberFormat="1" applyFont="1" applyBorder="1"/>
    <xf numFmtId="4" fontId="2" fillId="0" borderId="42" xfId="0" applyNumberFormat="1" applyFont="1" applyBorder="1"/>
    <xf numFmtId="4" fontId="3" fillId="0" borderId="47" xfId="0" applyNumberFormat="1" applyFont="1" applyBorder="1"/>
    <xf numFmtId="4" fontId="3" fillId="0" borderId="54" xfId="0" applyNumberFormat="1" applyFont="1" applyBorder="1" applyAlignment="1">
      <alignment horizontal="right" vertical="center" wrapText="1"/>
    </xf>
    <xf numFmtId="4" fontId="3" fillId="0" borderId="55" xfId="0" applyNumberFormat="1" applyFont="1" applyBorder="1"/>
    <xf numFmtId="0" fontId="2" fillId="0" borderId="40" xfId="0" applyFont="1" applyBorder="1" applyAlignment="1">
      <alignment horizontal="right" vertical="center" wrapText="1"/>
    </xf>
    <xf numFmtId="4" fontId="8" fillId="0" borderId="0" xfId="0" applyNumberFormat="1" applyFont="1"/>
    <xf numFmtId="0" fontId="8" fillId="0" borderId="0" xfId="0" applyFont="1"/>
    <xf numFmtId="0" fontId="7" fillId="0" borderId="56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4" fontId="8" fillId="3" borderId="57" xfId="0" applyNumberFormat="1" applyFont="1" applyFill="1" applyBorder="1" applyAlignment="1">
      <alignment horizontal="right" vertical="center"/>
    </xf>
    <xf numFmtId="0" fontId="8" fillId="0" borderId="58" xfId="0" applyFont="1" applyBorder="1" applyAlignment="1">
      <alignment vertical="center" wrapText="1"/>
    </xf>
    <xf numFmtId="4" fontId="8" fillId="0" borderId="45" xfId="0" applyNumberFormat="1" applyFont="1" applyBorder="1" applyAlignment="1">
      <alignment horizontal="right" vertical="center"/>
    </xf>
    <xf numFmtId="4" fontId="8" fillId="0" borderId="59" xfId="0" applyNumberFormat="1" applyFont="1" applyBorder="1" applyAlignment="1">
      <alignment horizontal="right" vertical="center"/>
    </xf>
    <xf numFmtId="4" fontId="8" fillId="0" borderId="60" xfId="0" applyNumberFormat="1" applyFont="1" applyBorder="1" applyAlignment="1">
      <alignment vertical="center"/>
    </xf>
    <xf numFmtId="4" fontId="8" fillId="0" borderId="47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4" fontId="8" fillId="0" borderId="61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right" vertical="center"/>
    </xf>
    <xf numFmtId="0" fontId="8" fillId="0" borderId="62" xfId="0" applyFont="1" applyBorder="1" applyAlignment="1">
      <alignment vertical="center" wrapText="1"/>
    </xf>
    <xf numFmtId="4" fontId="8" fillId="0" borderId="63" xfId="0" applyNumberFormat="1" applyFont="1" applyBorder="1" applyAlignment="1">
      <alignment horizontal="right" vertical="center"/>
    </xf>
    <xf numFmtId="0" fontId="7" fillId="0" borderId="62" xfId="0" applyFont="1" applyBorder="1" applyAlignment="1">
      <alignment vertical="center" wrapText="1"/>
    </xf>
    <xf numFmtId="0" fontId="8" fillId="0" borderId="63" xfId="0" applyFont="1" applyBorder="1" applyAlignment="1">
      <alignment horizontal="right" vertical="center"/>
    </xf>
    <xf numFmtId="43" fontId="8" fillId="0" borderId="63" xfId="1" applyFont="1" applyBorder="1" applyAlignment="1">
      <alignment horizontal="right" vertical="center"/>
    </xf>
    <xf numFmtId="4" fontId="7" fillId="0" borderId="63" xfId="0" applyNumberFormat="1" applyFont="1" applyBorder="1" applyAlignment="1">
      <alignment horizontal="right" vertical="center"/>
    </xf>
    <xf numFmtId="0" fontId="7" fillId="0" borderId="63" xfId="0" applyFont="1" applyBorder="1" applyAlignment="1">
      <alignment horizontal="right" vertical="center"/>
    </xf>
    <xf numFmtId="0" fontId="8" fillId="0" borderId="32" xfId="0" applyFont="1" applyBorder="1" applyAlignment="1">
      <alignment vertical="center" wrapText="1"/>
    </xf>
    <xf numFmtId="4" fontId="7" fillId="0" borderId="63" xfId="0" applyNumberFormat="1" applyFont="1" applyFill="1" applyBorder="1" applyAlignment="1">
      <alignment horizontal="right" vertical="center"/>
    </xf>
    <xf numFmtId="165" fontId="7" fillId="0" borderId="63" xfId="1" applyNumberFormat="1" applyFont="1" applyBorder="1" applyAlignment="1">
      <alignment vertical="center"/>
    </xf>
    <xf numFmtId="0" fontId="8" fillId="0" borderId="64" xfId="0" applyFont="1" applyBorder="1" applyAlignment="1">
      <alignment vertical="center" wrapText="1"/>
    </xf>
    <xf numFmtId="4" fontId="8" fillId="0" borderId="40" xfId="0" applyNumberFormat="1" applyFont="1" applyBorder="1" applyAlignment="1">
      <alignment horizontal="right" vertical="center"/>
    </xf>
    <xf numFmtId="4" fontId="8" fillId="7" borderId="40" xfId="0" applyNumberFormat="1" applyFont="1" applyFill="1" applyBorder="1" applyAlignment="1">
      <alignment horizontal="right" vertical="center"/>
    </xf>
    <xf numFmtId="4" fontId="8" fillId="0" borderId="65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7" fillId="0" borderId="66" xfId="0" applyFont="1" applyBorder="1" applyAlignment="1">
      <alignment horizontal="right" vertical="center"/>
    </xf>
    <xf numFmtId="4" fontId="8" fillId="0" borderId="67" xfId="0" applyNumberFormat="1" applyFont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43" fontId="8" fillId="0" borderId="37" xfId="1" applyFont="1" applyBorder="1" applyAlignment="1">
      <alignment vertical="center"/>
    </xf>
    <xf numFmtId="165" fontId="7" fillId="0" borderId="37" xfId="0" applyNumberFormat="1" applyFont="1" applyBorder="1" applyAlignment="1">
      <alignment vertical="center"/>
    </xf>
    <xf numFmtId="0" fontId="7" fillId="0" borderId="64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68" xfId="0" applyFont="1" applyBorder="1" applyAlignment="1">
      <alignment vertical="center" wrapText="1"/>
    </xf>
    <xf numFmtId="0" fontId="7" fillId="0" borderId="69" xfId="0" applyFont="1" applyBorder="1" applyAlignment="1">
      <alignment horizontal="right" vertical="center"/>
    </xf>
    <xf numFmtId="0" fontId="7" fillId="0" borderId="42" xfId="0" applyFont="1" applyBorder="1" applyAlignment="1">
      <alignment vertical="center"/>
    </xf>
    <xf numFmtId="164" fontId="7" fillId="0" borderId="60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0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7" fillId="0" borderId="57" xfId="0" applyFont="1" applyBorder="1" applyAlignment="1">
      <alignment horizontal="right" vertical="center"/>
    </xf>
    <xf numFmtId="43" fontId="8" fillId="0" borderId="67" xfId="1" applyFont="1" applyBorder="1" applyAlignment="1">
      <alignment vertical="center"/>
    </xf>
    <xf numFmtId="43" fontId="7" fillId="0" borderId="60" xfId="0" applyNumberFormat="1" applyFont="1" applyBorder="1" applyAlignment="1">
      <alignment horizontal="right" vertical="center"/>
    </xf>
    <xf numFmtId="43" fontId="8" fillId="0" borderId="47" xfId="1" applyFont="1" applyBorder="1" applyAlignment="1">
      <alignment vertical="center"/>
    </xf>
    <xf numFmtId="0" fontId="8" fillId="0" borderId="45" xfId="0" applyFont="1" applyBorder="1" applyAlignment="1">
      <alignment horizontal="right" vertical="center"/>
    </xf>
    <xf numFmtId="0" fontId="8" fillId="0" borderId="59" xfId="0" applyFont="1" applyBorder="1" applyAlignment="1">
      <alignment horizontal="right" vertical="center"/>
    </xf>
    <xf numFmtId="0" fontId="7" fillId="0" borderId="60" xfId="0" applyFont="1" applyBorder="1" applyAlignment="1">
      <alignment horizontal="right" vertical="center"/>
    </xf>
    <xf numFmtId="0" fontId="8" fillId="0" borderId="47" xfId="0" applyFont="1" applyBorder="1" applyAlignment="1">
      <alignment vertical="center"/>
    </xf>
    <xf numFmtId="4" fontId="5" fillId="0" borderId="45" xfId="0" applyNumberFormat="1" applyFont="1" applyBorder="1" applyAlignment="1">
      <alignment horizontal="right" vertical="center" wrapText="1"/>
    </xf>
    <xf numFmtId="165" fontId="4" fillId="0" borderId="46" xfId="1" applyNumberFormat="1" applyFont="1" applyBorder="1"/>
    <xf numFmtId="43" fontId="5" fillId="0" borderId="47" xfId="1" applyFont="1" applyBorder="1" applyAlignment="1">
      <alignment vertical="center"/>
    </xf>
    <xf numFmtId="4" fontId="5" fillId="0" borderId="50" xfId="0" applyNumberFormat="1" applyFont="1" applyBorder="1" applyAlignment="1">
      <alignment horizontal="right" vertical="center" wrapText="1"/>
    </xf>
    <xf numFmtId="165" fontId="4" fillId="0" borderId="26" xfId="1" applyNumberFormat="1" applyFont="1" applyBorder="1"/>
    <xf numFmtId="43" fontId="5" fillId="0" borderId="51" xfId="1" applyFont="1" applyBorder="1" applyAlignment="1">
      <alignment vertical="center"/>
    </xf>
    <xf numFmtId="165" fontId="4" fillId="0" borderId="0" xfId="1" applyNumberFormat="1" applyFont="1" applyBorder="1"/>
    <xf numFmtId="43" fontId="4" fillId="0" borderId="37" xfId="1" applyFont="1" applyBorder="1" applyAlignment="1">
      <alignment vertical="center"/>
    </xf>
    <xf numFmtId="166" fontId="4" fillId="0" borderId="37" xfId="1" applyNumberFormat="1" applyFont="1" applyBorder="1" applyAlignment="1">
      <alignment vertical="center"/>
    </xf>
    <xf numFmtId="4" fontId="4" fillId="0" borderId="40" xfId="0" applyNumberFormat="1" applyFont="1" applyBorder="1" applyAlignment="1">
      <alignment horizontal="right" vertical="center" wrapText="1"/>
    </xf>
    <xf numFmtId="165" fontId="4" fillId="6" borderId="41" xfId="1" applyNumberFormat="1" applyFont="1" applyFill="1" applyBorder="1"/>
    <xf numFmtId="43" fontId="4" fillId="0" borderId="42" xfId="1" applyFont="1" applyBorder="1" applyAlignment="1">
      <alignment vertical="center"/>
    </xf>
    <xf numFmtId="165" fontId="4" fillId="8" borderId="0" xfId="1" applyNumberFormat="1" applyFont="1" applyFill="1" applyBorder="1"/>
    <xf numFmtId="165" fontId="4" fillId="0" borderId="0" xfId="1" applyNumberFormat="1" applyFont="1" applyFill="1" applyBorder="1"/>
    <xf numFmtId="167" fontId="4" fillId="0" borderId="37" xfId="1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 wrapText="1"/>
    </xf>
    <xf numFmtId="165" fontId="4" fillId="0" borderId="41" xfId="1" applyNumberFormat="1" applyFont="1" applyBorder="1"/>
    <xf numFmtId="167" fontId="4" fillId="0" borderId="42" xfId="1" applyNumberFormat="1" applyFont="1" applyBorder="1" applyAlignment="1">
      <alignment vertical="center"/>
    </xf>
    <xf numFmtId="43" fontId="5" fillId="0" borderId="71" xfId="1" applyFont="1" applyBorder="1" applyAlignment="1">
      <alignment vertical="center"/>
    </xf>
    <xf numFmtId="165" fontId="13" fillId="4" borderId="41" xfId="1" applyNumberFormat="1" applyFont="1" applyFill="1" applyBorder="1"/>
    <xf numFmtId="165" fontId="4" fillId="5" borderId="41" xfId="1" applyNumberFormat="1" applyFont="1" applyFill="1" applyBorder="1"/>
    <xf numFmtId="0" fontId="5" fillId="0" borderId="45" xfId="0" applyFont="1" applyBorder="1" applyAlignment="1">
      <alignment horizontal="right" vertical="center" wrapText="1"/>
    </xf>
    <xf numFmtId="0" fontId="4" fillId="0" borderId="45" xfId="0" applyFont="1" applyBorder="1" applyAlignment="1">
      <alignment horizontal="right" vertical="center" wrapText="1"/>
    </xf>
    <xf numFmtId="4" fontId="5" fillId="0" borderId="72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vertical="center"/>
    </xf>
    <xf numFmtId="3" fontId="2" fillId="0" borderId="37" xfId="0" applyNumberFormat="1" applyFont="1" applyBorder="1"/>
    <xf numFmtId="3" fontId="2" fillId="0" borderId="42" xfId="0" applyNumberFormat="1" applyFont="1" applyBorder="1"/>
    <xf numFmtId="0" fontId="7" fillId="0" borderId="73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1" xfId="0" applyFont="1" applyBorder="1"/>
    <xf numFmtId="0" fontId="2" fillId="0" borderId="7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3" fillId="0" borderId="6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65" fontId="8" fillId="0" borderId="47" xfId="0" applyNumberFormat="1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166" fontId="5" fillId="0" borderId="47" xfId="1" applyNumberFormat="1" applyFont="1" applyBorder="1" applyAlignment="1">
      <alignment vertical="center"/>
    </xf>
    <xf numFmtId="43" fontId="10" fillId="0" borderId="0" xfId="1" applyFont="1" applyAlignment="1">
      <alignment horizontal="right" vertical="center"/>
    </xf>
    <xf numFmtId="43" fontId="14" fillId="0" borderId="26" xfId="1" applyFont="1" applyBorder="1"/>
    <xf numFmtId="43" fontId="14" fillId="0" borderId="0" xfId="1" applyFont="1" applyBorder="1"/>
    <xf numFmtId="0" fontId="0" fillId="0" borderId="0" xfId="0" applyFont="1" applyAlignment="1">
      <alignment horizontal="right"/>
    </xf>
    <xf numFmtId="3" fontId="7" fillId="0" borderId="63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vertical="center"/>
    </xf>
    <xf numFmtId="0" fontId="8" fillId="0" borderId="33" xfId="0" applyFont="1" applyBorder="1" applyAlignment="1">
      <alignment horizontal="right" vertical="center"/>
    </xf>
    <xf numFmtId="165" fontId="8" fillId="0" borderId="63" xfId="1" applyNumberFormat="1" applyFont="1" applyBorder="1" applyAlignment="1">
      <alignment vertical="center"/>
    </xf>
    <xf numFmtId="166" fontId="7" fillId="0" borderId="63" xfId="1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3" workbookViewId="0">
      <selection activeCell="K50" sqref="K50"/>
    </sheetView>
  </sheetViews>
  <sheetFormatPr defaultColWidth="9.140625" defaultRowHeight="11.25" x14ac:dyDescent="0.2"/>
  <cols>
    <col min="1" max="1" width="17.85546875" style="7" customWidth="1"/>
    <col min="2" max="2" width="17.140625" style="7" customWidth="1"/>
    <col min="3" max="3" width="23.85546875" style="7" customWidth="1"/>
    <col min="4" max="4" width="29.140625" style="7" hidden="1" customWidth="1"/>
    <col min="5" max="5" width="13.140625" style="76" hidden="1" customWidth="1"/>
    <col min="6" max="6" width="23.85546875" style="58" customWidth="1"/>
    <col min="7" max="7" width="9.140625" style="7"/>
    <col min="8" max="8" width="11.42578125" style="7" hidden="1" customWidth="1"/>
    <col min="9" max="9" width="11.42578125" style="7" bestFit="1" customWidth="1"/>
    <col min="10" max="10" width="11.42578125" style="7" hidden="1" customWidth="1"/>
    <col min="11" max="16384" width="9.140625" style="7"/>
  </cols>
  <sheetData>
    <row r="1" spans="1:6" ht="15.75" thickBot="1" x14ac:dyDescent="0.25">
      <c r="F1" s="222" t="s">
        <v>159</v>
      </c>
    </row>
    <row r="2" spans="1:6" ht="27" customHeight="1" x14ac:dyDescent="0.2">
      <c r="A2" s="203" t="s">
        <v>0</v>
      </c>
      <c r="B2" s="282" t="s">
        <v>77</v>
      </c>
      <c r="C2" s="283"/>
      <c r="D2" s="284" t="s">
        <v>4</v>
      </c>
      <c r="E2" s="174"/>
      <c r="F2" s="272" t="s">
        <v>4</v>
      </c>
    </row>
    <row r="3" spans="1:6" ht="11.25" customHeight="1" x14ac:dyDescent="0.2">
      <c r="A3" s="204" t="s">
        <v>1</v>
      </c>
      <c r="B3" s="239"/>
      <c r="C3" s="240"/>
      <c r="D3" s="233"/>
      <c r="E3" s="176"/>
      <c r="F3" s="273"/>
    </row>
    <row r="4" spans="1:6" ht="15" customHeight="1" x14ac:dyDescent="0.2">
      <c r="A4" s="204" t="s">
        <v>2</v>
      </c>
      <c r="B4" s="241"/>
      <c r="C4" s="242"/>
      <c r="D4" s="233"/>
      <c r="E4" s="176"/>
      <c r="F4" s="273"/>
    </row>
    <row r="5" spans="1:6" ht="11.25" customHeight="1" x14ac:dyDescent="0.2">
      <c r="A5" s="204"/>
      <c r="B5" s="235" t="s">
        <v>78</v>
      </c>
      <c r="C5" s="236"/>
      <c r="D5" s="233"/>
      <c r="E5" s="176"/>
      <c r="F5" s="273"/>
    </row>
    <row r="6" spans="1:6" ht="11.25" customHeight="1" x14ac:dyDescent="0.2">
      <c r="A6" s="205"/>
      <c r="B6" s="237">
        <v>43830</v>
      </c>
      <c r="C6" s="238"/>
      <c r="D6" s="234"/>
      <c r="E6" s="176"/>
      <c r="F6" s="274"/>
    </row>
    <row r="7" spans="1:6" ht="10.5" customHeight="1" x14ac:dyDescent="0.2">
      <c r="A7" s="206" t="s">
        <v>5</v>
      </c>
      <c r="B7" s="243"/>
      <c r="C7" s="244"/>
      <c r="D7" s="232"/>
      <c r="E7" s="176"/>
      <c r="F7" s="275"/>
    </row>
    <row r="8" spans="1:6" ht="8.25" customHeight="1" x14ac:dyDescent="0.2">
      <c r="A8" s="204" t="s">
        <v>6</v>
      </c>
      <c r="B8" s="245"/>
      <c r="C8" s="246"/>
      <c r="D8" s="233"/>
      <c r="E8" s="176"/>
      <c r="F8" s="273"/>
    </row>
    <row r="9" spans="1:6" ht="10.5" customHeight="1" thickBot="1" x14ac:dyDescent="0.25">
      <c r="A9" s="207">
        <v>15259640</v>
      </c>
      <c r="B9" s="285"/>
      <c r="C9" s="286"/>
      <c r="D9" s="287"/>
      <c r="E9" s="186"/>
      <c r="F9" s="276"/>
    </row>
    <row r="10" spans="1:6" ht="10.5" hidden="1" customHeight="1" x14ac:dyDescent="0.2">
      <c r="A10" s="86"/>
      <c r="B10" s="208"/>
      <c r="C10" s="87"/>
      <c r="D10" s="84" t="s">
        <v>154</v>
      </c>
      <c r="E10" s="77" t="s">
        <v>155</v>
      </c>
      <c r="F10" s="59" t="s">
        <v>156</v>
      </c>
    </row>
    <row r="11" spans="1:6" ht="12.75" customHeight="1" thickBot="1" x14ac:dyDescent="0.25">
      <c r="A11" s="288"/>
      <c r="B11" s="289"/>
      <c r="C11" s="209" t="s">
        <v>79</v>
      </c>
      <c r="D11" s="209" t="s">
        <v>80</v>
      </c>
      <c r="E11" s="171"/>
      <c r="F11" s="210" t="s">
        <v>80</v>
      </c>
    </row>
    <row r="12" spans="1:6" ht="21" customHeight="1" x14ac:dyDescent="0.2">
      <c r="A12" s="280" t="s">
        <v>81</v>
      </c>
      <c r="B12" s="281"/>
      <c r="C12" s="173">
        <v>12905394691.879999</v>
      </c>
      <c r="D12" s="173">
        <v>14411513390.4</v>
      </c>
      <c r="E12" s="174"/>
      <c r="F12" s="175">
        <f>SUM(F13:F18)</f>
        <v>14411510096.68</v>
      </c>
    </row>
    <row r="13" spans="1:6" ht="12" customHeight="1" x14ac:dyDescent="0.2">
      <c r="A13" s="277" t="s">
        <v>82</v>
      </c>
      <c r="B13" s="231"/>
      <c r="C13" s="9">
        <v>4703438.0599999996</v>
      </c>
      <c r="D13" s="9">
        <v>1408208.34</v>
      </c>
      <c r="E13" s="176"/>
      <c r="F13" s="177">
        <f>D13</f>
        <v>1408208.34</v>
      </c>
    </row>
    <row r="14" spans="1:6" ht="21" customHeight="1" x14ac:dyDescent="0.2">
      <c r="A14" s="277" t="s">
        <v>83</v>
      </c>
      <c r="B14" s="231"/>
      <c r="C14" s="8">
        <v>0</v>
      </c>
      <c r="D14" s="8">
        <v>0</v>
      </c>
      <c r="E14" s="176"/>
      <c r="F14" s="178">
        <f t="shared" ref="F14:F17" si="0">D14</f>
        <v>0</v>
      </c>
    </row>
    <row r="15" spans="1:6" ht="21" customHeight="1" x14ac:dyDescent="0.2">
      <c r="A15" s="277" t="s">
        <v>84</v>
      </c>
      <c r="B15" s="231"/>
      <c r="C15" s="8">
        <v>0</v>
      </c>
      <c r="D15" s="8">
        <v>0</v>
      </c>
      <c r="E15" s="176"/>
      <c r="F15" s="178">
        <f t="shared" si="0"/>
        <v>0</v>
      </c>
    </row>
    <row r="16" spans="1:6" ht="21" customHeight="1" x14ac:dyDescent="0.2">
      <c r="A16" s="277" t="s">
        <v>85</v>
      </c>
      <c r="B16" s="231"/>
      <c r="C16" s="8">
        <v>0</v>
      </c>
      <c r="D16" s="8">
        <v>0</v>
      </c>
      <c r="E16" s="176"/>
      <c r="F16" s="178">
        <f t="shared" si="0"/>
        <v>0</v>
      </c>
    </row>
    <row r="17" spans="1:10" ht="21" customHeight="1" x14ac:dyDescent="0.2">
      <c r="A17" s="277" t="s">
        <v>86</v>
      </c>
      <c r="B17" s="231"/>
      <c r="C17" s="8">
        <v>0</v>
      </c>
      <c r="D17" s="8">
        <v>0</v>
      </c>
      <c r="E17" s="176"/>
      <c r="F17" s="178">
        <f t="shared" si="0"/>
        <v>0</v>
      </c>
    </row>
    <row r="18" spans="1:10" ht="12" customHeight="1" thickBot="1" x14ac:dyDescent="0.25">
      <c r="A18" s="278" t="s">
        <v>87</v>
      </c>
      <c r="B18" s="279"/>
      <c r="C18" s="179">
        <v>12900691253.82</v>
      </c>
      <c r="D18" s="179">
        <v>14410105182.059999</v>
      </c>
      <c r="E18" s="180">
        <v>-3293.72</v>
      </c>
      <c r="F18" s="181">
        <f>D18+E18</f>
        <v>14410101888.34</v>
      </c>
    </row>
    <row r="19" spans="1:10" ht="12" customHeight="1" x14ac:dyDescent="0.2">
      <c r="A19" s="280" t="s">
        <v>88</v>
      </c>
      <c r="B19" s="281"/>
      <c r="C19" s="173">
        <v>1106402233.6800001</v>
      </c>
      <c r="D19" s="173">
        <v>1142164167.51</v>
      </c>
      <c r="E19" s="174"/>
      <c r="F19" s="175">
        <f>SUM(F20:F29)</f>
        <v>1168123802.22</v>
      </c>
    </row>
    <row r="20" spans="1:10" ht="12" customHeight="1" x14ac:dyDescent="0.2">
      <c r="A20" s="277" t="s">
        <v>89</v>
      </c>
      <c r="B20" s="231"/>
      <c r="C20" s="9">
        <v>23720688.52</v>
      </c>
      <c r="D20" s="9">
        <v>24573141.77</v>
      </c>
      <c r="E20" s="176"/>
      <c r="F20" s="177">
        <f>D20</f>
        <v>24573141.77</v>
      </c>
    </row>
    <row r="21" spans="1:10" ht="12" customHeight="1" thickBot="1" x14ac:dyDescent="0.25">
      <c r="A21" s="277" t="s">
        <v>90</v>
      </c>
      <c r="B21" s="231"/>
      <c r="C21" s="9">
        <v>21573571.690000001</v>
      </c>
      <c r="D21" s="9">
        <v>27970478.93</v>
      </c>
      <c r="E21" s="182">
        <v>-148895.70000000001</v>
      </c>
      <c r="F21" s="177">
        <f>D21+E21</f>
        <v>27821583.23</v>
      </c>
    </row>
    <row r="22" spans="1:10" ht="12" customHeight="1" x14ac:dyDescent="0.2">
      <c r="A22" s="277" t="s">
        <v>91</v>
      </c>
      <c r="B22" s="231"/>
      <c r="C22" s="9">
        <v>556324404.35000002</v>
      </c>
      <c r="D22" s="9">
        <v>544207884.24000001</v>
      </c>
      <c r="E22" s="182">
        <v>26108530.41</v>
      </c>
      <c r="F22" s="177">
        <f>D22+E22</f>
        <v>570316414.64999998</v>
      </c>
      <c r="H22" s="46"/>
      <c r="I22" s="46"/>
      <c r="J22" s="61">
        <f>SUM(E21:E22)</f>
        <v>25959634.710000001</v>
      </c>
    </row>
    <row r="23" spans="1:10" ht="12" customHeight="1" x14ac:dyDescent="0.2">
      <c r="A23" s="277" t="s">
        <v>92</v>
      </c>
      <c r="B23" s="231"/>
      <c r="C23" s="9">
        <v>10686002.42</v>
      </c>
      <c r="D23" s="9">
        <v>10667727.460000001</v>
      </c>
      <c r="E23" s="176"/>
      <c r="F23" s="177">
        <f>D23</f>
        <v>10667727.460000001</v>
      </c>
      <c r="H23" s="47"/>
      <c r="J23" s="66">
        <v>-25902560.030000001</v>
      </c>
    </row>
    <row r="24" spans="1:10" ht="12" customHeight="1" x14ac:dyDescent="0.2">
      <c r="A24" s="277" t="s">
        <v>93</v>
      </c>
      <c r="B24" s="231"/>
      <c r="C24" s="9">
        <v>373948223.52999997</v>
      </c>
      <c r="D24" s="9">
        <v>399506578.27999997</v>
      </c>
      <c r="E24" s="183">
        <v>873.19</v>
      </c>
      <c r="F24" s="177">
        <f>D24+E24</f>
        <v>399507451.46999997</v>
      </c>
      <c r="H24" s="46"/>
      <c r="J24" s="63">
        <v>-9489.24</v>
      </c>
    </row>
    <row r="25" spans="1:10" ht="20.25" customHeight="1" thickBot="1" x14ac:dyDescent="0.25">
      <c r="A25" s="277" t="s">
        <v>94</v>
      </c>
      <c r="B25" s="231"/>
      <c r="C25" s="9">
        <v>78403253.170000002</v>
      </c>
      <c r="D25" s="9">
        <v>83814698.109999999</v>
      </c>
      <c r="E25" s="176">
        <v>-873.19</v>
      </c>
      <c r="F25" s="177">
        <f>D25+E25</f>
        <v>83813824.920000002</v>
      </c>
      <c r="J25" s="64">
        <v>-47585.440000000002</v>
      </c>
    </row>
    <row r="26" spans="1:10" ht="12" customHeight="1" x14ac:dyDescent="0.2">
      <c r="A26" s="277" t="s">
        <v>95</v>
      </c>
      <c r="B26" s="231"/>
      <c r="C26" s="9">
        <v>17047651.280000001</v>
      </c>
      <c r="D26" s="9">
        <v>18376707.449999999</v>
      </c>
      <c r="E26" s="176"/>
      <c r="F26" s="177">
        <f>D26</f>
        <v>18376707.449999999</v>
      </c>
      <c r="J26" s="60">
        <f>J22+J23+J24+J25</f>
        <v>-2.9831426218152046E-10</v>
      </c>
    </row>
    <row r="27" spans="1:10" ht="12" customHeight="1" x14ac:dyDescent="0.2">
      <c r="A27" s="277" t="s">
        <v>96</v>
      </c>
      <c r="B27" s="231"/>
      <c r="C27" s="8">
        <v>0</v>
      </c>
      <c r="D27" s="8">
        <v>0</v>
      </c>
      <c r="E27" s="176"/>
      <c r="F27" s="184">
        <f t="shared" ref="F27:F29" si="1">D27</f>
        <v>0</v>
      </c>
    </row>
    <row r="28" spans="1:10" ht="12" customHeight="1" x14ac:dyDescent="0.2">
      <c r="A28" s="277" t="s">
        <v>97</v>
      </c>
      <c r="B28" s="231"/>
      <c r="C28" s="9">
        <v>24698438.719999999</v>
      </c>
      <c r="D28" s="9">
        <v>33046951.27</v>
      </c>
      <c r="E28" s="176"/>
      <c r="F28" s="177">
        <f t="shared" si="1"/>
        <v>33046951.27</v>
      </c>
    </row>
    <row r="29" spans="1:10" ht="12" customHeight="1" thickBot="1" x14ac:dyDescent="0.25">
      <c r="A29" s="278" t="s">
        <v>98</v>
      </c>
      <c r="B29" s="279"/>
      <c r="C29" s="185">
        <v>0</v>
      </c>
      <c r="D29" s="185">
        <v>0</v>
      </c>
      <c r="E29" s="186"/>
      <c r="F29" s="187">
        <f t="shared" si="1"/>
        <v>0</v>
      </c>
    </row>
    <row r="30" spans="1:10" ht="12" customHeight="1" thickBot="1" x14ac:dyDescent="0.25">
      <c r="A30" s="270" t="s">
        <v>99</v>
      </c>
      <c r="B30" s="271"/>
      <c r="C30" s="170">
        <v>11798992458.200001</v>
      </c>
      <c r="D30" s="170">
        <v>13269349222.889999</v>
      </c>
      <c r="E30" s="171"/>
      <c r="F30" s="188">
        <f>F12-F19</f>
        <v>13243386294.460001</v>
      </c>
    </row>
    <row r="31" spans="1:10" ht="12" customHeight="1" x14ac:dyDescent="0.2">
      <c r="A31" s="280" t="s">
        <v>100</v>
      </c>
      <c r="B31" s="281"/>
      <c r="C31" s="173">
        <v>780599909.63</v>
      </c>
      <c r="D31" s="173">
        <v>138519004.71000001</v>
      </c>
      <c r="E31" s="174"/>
      <c r="F31" s="175">
        <f>SUM(F32:F34)</f>
        <v>138543499.78</v>
      </c>
    </row>
    <row r="32" spans="1:10" ht="12" customHeight="1" x14ac:dyDescent="0.2">
      <c r="A32" s="277" t="s">
        <v>101</v>
      </c>
      <c r="B32" s="231"/>
      <c r="C32" s="9">
        <v>19375999.350000001</v>
      </c>
      <c r="D32" s="9">
        <v>411042.75</v>
      </c>
      <c r="E32" s="176"/>
      <c r="F32" s="177">
        <f>D32</f>
        <v>411042.75</v>
      </c>
    </row>
    <row r="33" spans="1:8" ht="12" customHeight="1" x14ac:dyDescent="0.2">
      <c r="A33" s="277" t="s">
        <v>102</v>
      </c>
      <c r="B33" s="231"/>
      <c r="C33" s="8">
        <v>0</v>
      </c>
      <c r="D33" s="8">
        <v>0</v>
      </c>
      <c r="E33" s="176"/>
      <c r="F33" s="184">
        <f t="shared" ref="F33" si="2">D33</f>
        <v>0</v>
      </c>
    </row>
    <row r="34" spans="1:8" ht="12" customHeight="1" thickBot="1" x14ac:dyDescent="0.25">
      <c r="A34" s="278" t="s">
        <v>103</v>
      </c>
      <c r="B34" s="279"/>
      <c r="C34" s="179">
        <v>761223910.27999997</v>
      </c>
      <c r="D34" s="179">
        <v>138107961.96000001</v>
      </c>
      <c r="E34" s="189">
        <v>24495.07</v>
      </c>
      <c r="F34" s="181">
        <f>D34+E34</f>
        <v>138132457.03</v>
      </c>
    </row>
    <row r="35" spans="1:8" ht="12" customHeight="1" x14ac:dyDescent="0.2">
      <c r="A35" s="280" t="s">
        <v>104</v>
      </c>
      <c r="B35" s="281"/>
      <c r="C35" s="173">
        <v>194621276.69999999</v>
      </c>
      <c r="D35" s="173">
        <v>408194415.12</v>
      </c>
      <c r="E35" s="174"/>
      <c r="F35" s="175">
        <f>F36+F37</f>
        <v>408203450.45999998</v>
      </c>
      <c r="H35" s="74"/>
    </row>
    <row r="36" spans="1:8" ht="48.75" customHeight="1" x14ac:dyDescent="0.2">
      <c r="A36" s="277" t="s">
        <v>105</v>
      </c>
      <c r="B36" s="231"/>
      <c r="C36" s="8">
        <v>0</v>
      </c>
      <c r="D36" s="8">
        <v>0</v>
      </c>
      <c r="E36" s="176"/>
      <c r="F36" s="178">
        <f>D36</f>
        <v>0</v>
      </c>
    </row>
    <row r="37" spans="1:8" ht="12" customHeight="1" thickBot="1" x14ac:dyDescent="0.25">
      <c r="A37" s="278" t="s">
        <v>106</v>
      </c>
      <c r="B37" s="279"/>
      <c r="C37" s="179">
        <v>194621276.69999999</v>
      </c>
      <c r="D37" s="179">
        <v>408194415.12</v>
      </c>
      <c r="E37" s="189">
        <v>9035.34</v>
      </c>
      <c r="F37" s="181">
        <f>D37+E37</f>
        <v>408203450.45999998</v>
      </c>
    </row>
    <row r="38" spans="1:8" ht="12" customHeight="1" thickBot="1" x14ac:dyDescent="0.25">
      <c r="A38" s="270" t="s">
        <v>107</v>
      </c>
      <c r="B38" s="271"/>
      <c r="C38" s="170">
        <v>12384971091.129999</v>
      </c>
      <c r="D38" s="170">
        <v>12999673812.48</v>
      </c>
      <c r="E38" s="171"/>
      <c r="F38" s="172">
        <f>F30+F31-F35</f>
        <v>12973726343.780003</v>
      </c>
    </row>
    <row r="39" spans="1:8" ht="12" customHeight="1" x14ac:dyDescent="0.2">
      <c r="A39" s="280" t="s">
        <v>108</v>
      </c>
      <c r="B39" s="281"/>
      <c r="C39" s="173">
        <v>388383863.42000002</v>
      </c>
      <c r="D39" s="173">
        <v>174598017.06999999</v>
      </c>
      <c r="E39" s="174">
        <f>SUM(E40:E42)</f>
        <v>-47022096.520000003</v>
      </c>
      <c r="F39" s="175">
        <f>SUM(F40:F42)</f>
        <v>127575920.55000001</v>
      </c>
    </row>
    <row r="40" spans="1:8" ht="12" customHeight="1" x14ac:dyDescent="0.2">
      <c r="A40" s="277" t="s">
        <v>109</v>
      </c>
      <c r="B40" s="231"/>
      <c r="C40" s="9">
        <v>281570024.23000002</v>
      </c>
      <c r="D40" s="9">
        <v>5769849.6500000004</v>
      </c>
      <c r="E40" s="176"/>
      <c r="F40" s="177">
        <f t="shared" ref="F40:F41" si="3">D40</f>
        <v>5769849.6500000004</v>
      </c>
    </row>
    <row r="41" spans="1:8" ht="12" customHeight="1" x14ac:dyDescent="0.2">
      <c r="A41" s="277" t="s">
        <v>110</v>
      </c>
      <c r="B41" s="231"/>
      <c r="C41" s="9">
        <v>83387074.019999996</v>
      </c>
      <c r="D41" s="9">
        <v>78131554.310000002</v>
      </c>
      <c r="E41" s="176"/>
      <c r="F41" s="177">
        <f t="shared" si="3"/>
        <v>78131554.310000002</v>
      </c>
    </row>
    <row r="42" spans="1:8" ht="12" customHeight="1" thickBot="1" x14ac:dyDescent="0.25">
      <c r="A42" s="278" t="s">
        <v>111</v>
      </c>
      <c r="B42" s="279"/>
      <c r="C42" s="179">
        <v>23426765.170000002</v>
      </c>
      <c r="D42" s="179">
        <v>90696613.109999999</v>
      </c>
      <c r="E42" s="190">
        <v>-47022096.520000003</v>
      </c>
      <c r="F42" s="181">
        <f>D42+E42</f>
        <v>43674516.589999996</v>
      </c>
    </row>
    <row r="43" spans="1:8" ht="12" customHeight="1" x14ac:dyDescent="0.2">
      <c r="A43" s="280" t="s">
        <v>112</v>
      </c>
      <c r="B43" s="281"/>
      <c r="C43" s="173">
        <v>300255417.82999998</v>
      </c>
      <c r="D43" s="173">
        <v>652911255.19000006</v>
      </c>
      <c r="E43" s="174"/>
      <c r="F43" s="175">
        <f>SUM(F44:F45)</f>
        <v>659411077.45000005</v>
      </c>
    </row>
    <row r="44" spans="1:8" ht="12" customHeight="1" x14ac:dyDescent="0.2">
      <c r="A44" s="277" t="s">
        <v>113</v>
      </c>
      <c r="B44" s="231"/>
      <c r="C44" s="9">
        <v>202999964.43000001</v>
      </c>
      <c r="D44" s="9">
        <v>189046930.44</v>
      </c>
      <c r="E44" s="176"/>
      <c r="F44" s="177">
        <f>SUM(D44:E44)</f>
        <v>189046930.44</v>
      </c>
    </row>
    <row r="45" spans="1:8" ht="12" customHeight="1" thickBot="1" x14ac:dyDescent="0.25">
      <c r="A45" s="278" t="s">
        <v>114</v>
      </c>
      <c r="B45" s="279"/>
      <c r="C45" s="179">
        <v>97255453.400000006</v>
      </c>
      <c r="D45" s="179">
        <v>463864324.75</v>
      </c>
      <c r="E45" s="186">
        <v>6499822.2599999998</v>
      </c>
      <c r="F45" s="177">
        <f>SUM(D45:E45)</f>
        <v>470364147.00999999</v>
      </c>
    </row>
    <row r="46" spans="1:8" ht="12" customHeight="1" thickBot="1" x14ac:dyDescent="0.25">
      <c r="A46" s="270" t="s">
        <v>115</v>
      </c>
      <c r="B46" s="271"/>
      <c r="C46" s="170">
        <v>12473099536.719999</v>
      </c>
      <c r="D46" s="170">
        <v>12521360574.360001</v>
      </c>
      <c r="E46" s="171"/>
      <c r="F46" s="172">
        <f>F38+F39-F43</f>
        <v>12441891186.880001</v>
      </c>
    </row>
    <row r="47" spans="1:8" ht="12" customHeight="1" thickBot="1" x14ac:dyDescent="0.25">
      <c r="A47" s="270" t="s">
        <v>116</v>
      </c>
      <c r="B47" s="271"/>
      <c r="C47" s="191">
        <v>0</v>
      </c>
      <c r="D47" s="191">
        <v>0</v>
      </c>
      <c r="E47" s="171"/>
      <c r="F47" s="221">
        <f>D47</f>
        <v>0</v>
      </c>
    </row>
    <row r="48" spans="1:8" ht="26.25" customHeight="1" thickBot="1" x14ac:dyDescent="0.25">
      <c r="A48" s="270" t="s">
        <v>117</v>
      </c>
      <c r="B48" s="271"/>
      <c r="C48" s="191">
        <v>0</v>
      </c>
      <c r="D48" s="192">
        <v>0</v>
      </c>
      <c r="E48" s="171"/>
      <c r="F48" s="221">
        <f>D48</f>
        <v>0</v>
      </c>
    </row>
    <row r="49" spans="1:6" ht="18.75" customHeight="1" thickBot="1" x14ac:dyDescent="0.25">
      <c r="A49" s="270" t="s">
        <v>118</v>
      </c>
      <c r="B49" s="271"/>
      <c r="C49" s="193">
        <v>12473099536.719999</v>
      </c>
      <c r="D49" s="193">
        <v>12521360574.360001</v>
      </c>
      <c r="E49" s="171"/>
      <c r="F49" s="172">
        <f>F46</f>
        <v>12441891186.880001</v>
      </c>
    </row>
    <row r="51" spans="1:6" x14ac:dyDescent="0.2">
      <c r="A51" s="10" t="s">
        <v>74</v>
      </c>
      <c r="B51" s="10"/>
      <c r="C51" s="10" t="s">
        <v>75</v>
      </c>
      <c r="D51" s="10" t="s">
        <v>76</v>
      </c>
      <c r="F51" s="10" t="s">
        <v>76</v>
      </c>
    </row>
    <row r="52" spans="1:6" x14ac:dyDescent="0.2">
      <c r="A52" s="10"/>
      <c r="B52" s="16"/>
      <c r="C52" s="17"/>
      <c r="D52" s="12"/>
    </row>
    <row r="53" spans="1:6" x14ac:dyDescent="0.2">
      <c r="A53" s="10"/>
      <c r="B53" s="11"/>
      <c r="D53" s="12"/>
    </row>
    <row r="54" spans="1:6" x14ac:dyDescent="0.2">
      <c r="A54" s="10"/>
      <c r="B54" s="10"/>
      <c r="C54" s="10"/>
      <c r="D54" s="12"/>
    </row>
    <row r="55" spans="1:6" x14ac:dyDescent="0.2">
      <c r="A55" s="10"/>
      <c r="B55" s="10"/>
      <c r="D55" s="12"/>
    </row>
  </sheetData>
  <mergeCells count="47">
    <mergeCell ref="B5:C5"/>
    <mergeCell ref="A21:B21"/>
    <mergeCell ref="A11:B11"/>
    <mergeCell ref="A12:B12"/>
    <mergeCell ref="A13:B13"/>
    <mergeCell ref="A14:B14"/>
    <mergeCell ref="A15:B15"/>
    <mergeCell ref="A38:B38"/>
    <mergeCell ref="A39:B39"/>
    <mergeCell ref="A28:B28"/>
    <mergeCell ref="A29:B29"/>
    <mergeCell ref="A30:B30"/>
    <mergeCell ref="A31:B31"/>
    <mergeCell ref="A32:B32"/>
    <mergeCell ref="A33:B33"/>
    <mergeCell ref="D7:D9"/>
    <mergeCell ref="A34:B34"/>
    <mergeCell ref="A35:B35"/>
    <mergeCell ref="A36:B36"/>
    <mergeCell ref="A37:B37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46:B46"/>
    <mergeCell ref="A47:B47"/>
    <mergeCell ref="A48:B48"/>
    <mergeCell ref="A49:B49"/>
    <mergeCell ref="F2:F6"/>
    <mergeCell ref="F7:F9"/>
    <mergeCell ref="A40:B40"/>
    <mergeCell ref="A41:B41"/>
    <mergeCell ref="A42:B42"/>
    <mergeCell ref="A43:B43"/>
    <mergeCell ref="A44:B44"/>
    <mergeCell ref="A45:B45"/>
    <mergeCell ref="B2:C4"/>
    <mergeCell ref="D2:D6"/>
    <mergeCell ref="B6:C6"/>
    <mergeCell ref="B7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37" zoomScale="120" zoomScaleNormal="120" workbookViewId="0">
      <selection activeCell="O37" sqref="O37"/>
    </sheetView>
  </sheetViews>
  <sheetFormatPr defaultColWidth="9.140625" defaultRowHeight="9" x14ac:dyDescent="0.15"/>
  <cols>
    <col min="1" max="1" width="25" style="18" customWidth="1"/>
    <col min="2" max="2" width="12.7109375" style="18" customWidth="1"/>
    <col min="3" max="4" width="13" style="18" hidden="1" customWidth="1"/>
    <col min="5" max="5" width="12.7109375" style="18" customWidth="1"/>
    <col min="6" max="6" width="20.5703125" style="18" customWidth="1"/>
    <col min="7" max="7" width="12.7109375" style="18" customWidth="1"/>
    <col min="8" max="8" width="13.7109375" style="18" hidden="1" customWidth="1"/>
    <col min="9" max="9" width="11.42578125" style="41" hidden="1" customWidth="1"/>
    <col min="10" max="10" width="12.7109375" style="43" bestFit="1" customWidth="1"/>
    <col min="11" max="11" width="11.42578125" style="18" customWidth="1"/>
    <col min="12" max="12" width="12.7109375" style="18" hidden="1" customWidth="1"/>
    <col min="13" max="13" width="9.85546875" style="18" hidden="1" customWidth="1"/>
    <col min="14" max="15" width="9.140625" style="18"/>
    <col min="16" max="16" width="11.42578125" style="18" customWidth="1"/>
    <col min="17" max="16384" width="9.140625" style="18"/>
  </cols>
  <sheetData>
    <row r="1" spans="1:13" ht="13.5" thickBot="1" x14ac:dyDescent="0.2">
      <c r="J1" s="218" t="s">
        <v>159</v>
      </c>
    </row>
    <row r="2" spans="1:13" ht="15.75" customHeight="1" x14ac:dyDescent="0.15">
      <c r="A2" s="197" t="s">
        <v>0</v>
      </c>
      <c r="B2" s="290" t="s">
        <v>3</v>
      </c>
      <c r="C2" s="291"/>
      <c r="D2" s="291"/>
      <c r="E2" s="291"/>
      <c r="F2" s="291"/>
      <c r="G2" s="292" t="s">
        <v>4</v>
      </c>
      <c r="H2" s="293"/>
      <c r="I2" s="293"/>
      <c r="J2" s="294"/>
    </row>
    <row r="3" spans="1:13" ht="7.5" customHeight="1" x14ac:dyDescent="0.15">
      <c r="A3" s="198" t="s">
        <v>1</v>
      </c>
      <c r="B3" s="251"/>
      <c r="C3" s="252"/>
      <c r="D3" s="252"/>
      <c r="E3" s="252"/>
      <c r="F3" s="252"/>
      <c r="G3" s="247"/>
      <c r="H3" s="248"/>
      <c r="I3" s="248"/>
      <c r="J3" s="295"/>
    </row>
    <row r="4" spans="1:13" x14ac:dyDescent="0.15">
      <c r="A4" s="199" t="s">
        <v>2</v>
      </c>
      <c r="B4" s="253"/>
      <c r="C4" s="254"/>
      <c r="D4" s="254"/>
      <c r="E4" s="254"/>
      <c r="F4" s="254"/>
      <c r="G4" s="247"/>
      <c r="H4" s="248"/>
      <c r="I4" s="248"/>
      <c r="J4" s="295"/>
    </row>
    <row r="5" spans="1:13" x14ac:dyDescent="0.15">
      <c r="A5" s="200" t="s">
        <v>5</v>
      </c>
      <c r="B5" s="255" t="s">
        <v>153</v>
      </c>
      <c r="C5" s="252"/>
      <c r="D5" s="252"/>
      <c r="E5" s="252"/>
      <c r="F5" s="252"/>
      <c r="G5" s="247"/>
      <c r="H5" s="248"/>
      <c r="I5" s="248"/>
      <c r="J5" s="295"/>
    </row>
    <row r="6" spans="1:13" ht="9" customHeight="1" x14ac:dyDescent="0.15">
      <c r="A6" s="201" t="s">
        <v>6</v>
      </c>
      <c r="B6" s="255"/>
      <c r="C6" s="252"/>
      <c r="D6" s="252"/>
      <c r="E6" s="252"/>
      <c r="F6" s="252"/>
      <c r="G6" s="247"/>
      <c r="H6" s="248"/>
      <c r="I6" s="248"/>
      <c r="J6" s="295"/>
    </row>
    <row r="7" spans="1:13" ht="9.75" customHeight="1" thickBot="1" x14ac:dyDescent="0.2">
      <c r="A7" s="202">
        <v>15259640</v>
      </c>
      <c r="B7" s="296"/>
      <c r="C7" s="297"/>
      <c r="D7" s="297"/>
      <c r="E7" s="297"/>
      <c r="F7" s="297"/>
      <c r="G7" s="298"/>
      <c r="H7" s="299"/>
      <c r="I7" s="299"/>
      <c r="J7" s="300"/>
    </row>
    <row r="8" spans="1:13" ht="9.75" hidden="1" customHeight="1" x14ac:dyDescent="0.15">
      <c r="A8" s="19"/>
      <c r="B8" s="80"/>
      <c r="C8" s="79" t="s">
        <v>154</v>
      </c>
      <c r="D8" s="49" t="s">
        <v>155</v>
      </c>
      <c r="E8" s="79" t="s">
        <v>156</v>
      </c>
      <c r="F8" s="81"/>
      <c r="G8" s="82"/>
      <c r="H8" s="79" t="s">
        <v>154</v>
      </c>
      <c r="I8" s="49" t="s">
        <v>155</v>
      </c>
      <c r="J8" s="79" t="s">
        <v>156</v>
      </c>
    </row>
    <row r="9" spans="1:13" ht="9.75" thickBot="1" x14ac:dyDescent="0.2">
      <c r="A9" s="125" t="s">
        <v>7</v>
      </c>
      <c r="B9" s="126" t="s">
        <v>8</v>
      </c>
      <c r="C9" s="126" t="s">
        <v>9</v>
      </c>
      <c r="D9" s="126"/>
      <c r="E9" s="127" t="s">
        <v>9</v>
      </c>
      <c r="F9" s="125" t="s">
        <v>10</v>
      </c>
      <c r="G9" s="126" t="s">
        <v>8</v>
      </c>
      <c r="H9" s="144" t="s">
        <v>9</v>
      </c>
      <c r="I9" s="145"/>
      <c r="J9" s="127" t="s">
        <v>9</v>
      </c>
    </row>
    <row r="10" spans="1:13" s="113" customFormat="1" ht="9.75" thickBot="1" x14ac:dyDescent="0.2">
      <c r="A10" s="118" t="s">
        <v>11</v>
      </c>
      <c r="B10" s="119">
        <v>5037345334.8100004</v>
      </c>
      <c r="C10" s="119">
        <v>5165221048.8500004</v>
      </c>
      <c r="D10" s="119">
        <f>D11+D12+D22+D23+D27+D28</f>
        <v>-53182982.600000001</v>
      </c>
      <c r="E10" s="124">
        <f>E11+E12+E22+E23+E27+E28</f>
        <v>5112038066.249999</v>
      </c>
      <c r="F10" s="118" t="s">
        <v>12</v>
      </c>
      <c r="G10" s="119">
        <v>423784401.75</v>
      </c>
      <c r="H10" s="120">
        <v>657149672.92999995</v>
      </c>
      <c r="I10" s="121">
        <f>SUM(I11:I12)</f>
        <v>-79130451.299999997</v>
      </c>
      <c r="J10" s="122">
        <f>J12+J11+J15+J16</f>
        <v>578019221.63000107</v>
      </c>
      <c r="K10" s="112"/>
    </row>
    <row r="11" spans="1:13" ht="12" customHeight="1" x14ac:dyDescent="0.15">
      <c r="A11" s="128" t="s">
        <v>13</v>
      </c>
      <c r="B11" s="115">
        <v>14918228.25</v>
      </c>
      <c r="C11" s="115">
        <v>23295945.289999999</v>
      </c>
      <c r="D11" s="115"/>
      <c r="E11" s="129">
        <f t="shared" ref="E11:E19" si="0">C11</f>
        <v>23295945.289999999</v>
      </c>
      <c r="F11" s="128" t="s">
        <v>14</v>
      </c>
      <c r="G11" s="115">
        <v>-12049315134.969999</v>
      </c>
      <c r="H11" s="116">
        <v>-11864210901.43</v>
      </c>
      <c r="I11" s="117">
        <f>D20</f>
        <v>338936.18</v>
      </c>
      <c r="J11" s="146">
        <f>H11+I11</f>
        <v>-11863871965.25</v>
      </c>
    </row>
    <row r="12" spans="1:13" ht="12.75" customHeight="1" x14ac:dyDescent="0.15">
      <c r="A12" s="130" t="s">
        <v>15</v>
      </c>
      <c r="B12" s="20">
        <v>267545404.28999999</v>
      </c>
      <c r="C12" s="20">
        <v>269843031.08999997</v>
      </c>
      <c r="D12" s="20">
        <f>D13+D20+D21</f>
        <v>338936.18</v>
      </c>
      <c r="E12" s="131">
        <f>E13+E20+E21</f>
        <v>270181967.26999998</v>
      </c>
      <c r="F12" s="130" t="s">
        <v>149</v>
      </c>
      <c r="G12" s="20">
        <v>12473099536.719999</v>
      </c>
      <c r="H12" s="32">
        <v>12521360574.360001</v>
      </c>
      <c r="I12" s="44">
        <f>I13</f>
        <v>-79469387.480000004</v>
      </c>
      <c r="J12" s="147">
        <f>J13</f>
        <v>12441891186.880001</v>
      </c>
    </row>
    <row r="13" spans="1:13" ht="12.75" customHeight="1" x14ac:dyDescent="0.15">
      <c r="A13" s="130" t="s">
        <v>16</v>
      </c>
      <c r="B13" s="20">
        <v>252031564.93000001</v>
      </c>
      <c r="C13" s="20">
        <v>248061496.40000001</v>
      </c>
      <c r="D13" s="20"/>
      <c r="E13" s="131">
        <f>E14+E16+E17+E18+E19</f>
        <v>248061496.39999998</v>
      </c>
      <c r="F13" s="132" t="s">
        <v>17</v>
      </c>
      <c r="G13" s="22">
        <v>12473099536.719999</v>
      </c>
      <c r="H13" s="33">
        <v>12521360574.360001</v>
      </c>
      <c r="I13" s="45">
        <v>-79469387.480000004</v>
      </c>
      <c r="J13" s="148">
        <f>H13+I13</f>
        <v>12441891186.880001</v>
      </c>
      <c r="L13" s="40">
        <v>-25902560.030000001</v>
      </c>
    </row>
    <row r="14" spans="1:13" ht="10.5" customHeight="1" x14ac:dyDescent="0.15">
      <c r="A14" s="132" t="s">
        <v>18</v>
      </c>
      <c r="B14" s="22">
        <v>44784107.75</v>
      </c>
      <c r="C14" s="22">
        <v>45245746.409999996</v>
      </c>
      <c r="D14" s="22"/>
      <c r="E14" s="135">
        <f t="shared" si="0"/>
        <v>45245746.409999996</v>
      </c>
      <c r="F14" s="132" t="s">
        <v>19</v>
      </c>
      <c r="G14" s="23">
        <v>0</v>
      </c>
      <c r="H14" s="34">
        <v>0</v>
      </c>
      <c r="I14" s="42"/>
      <c r="J14" s="149">
        <f>H14</f>
        <v>0</v>
      </c>
      <c r="K14" s="31"/>
      <c r="L14" s="40">
        <v>15459.73</v>
      </c>
    </row>
    <row r="15" spans="1:13" ht="40.5" customHeight="1" x14ac:dyDescent="0.15">
      <c r="A15" s="132" t="s">
        <v>20</v>
      </c>
      <c r="B15" s="22">
        <v>5901884.79</v>
      </c>
      <c r="C15" s="22">
        <v>5901884.79</v>
      </c>
      <c r="D15" s="22"/>
      <c r="E15" s="135">
        <f t="shared" si="0"/>
        <v>5901884.79</v>
      </c>
      <c r="F15" s="130" t="s">
        <v>160</v>
      </c>
      <c r="G15" s="24">
        <v>0</v>
      </c>
      <c r="H15" s="35">
        <v>0</v>
      </c>
      <c r="I15" s="42"/>
      <c r="J15" s="150">
        <f t="shared" ref="J15:J20" si="1">H15</f>
        <v>0</v>
      </c>
      <c r="L15" s="69">
        <f>D24</f>
        <v>-47022096.520000003</v>
      </c>
      <c r="M15" s="31"/>
    </row>
    <row r="16" spans="1:13" ht="18.75" customHeight="1" thickBot="1" x14ac:dyDescent="0.2">
      <c r="A16" s="132" t="s">
        <v>21</v>
      </c>
      <c r="B16" s="22">
        <v>172646212.75999999</v>
      </c>
      <c r="C16" s="22">
        <v>167516528.47999999</v>
      </c>
      <c r="D16" s="22"/>
      <c r="E16" s="135">
        <f t="shared" si="0"/>
        <v>167516528.47999999</v>
      </c>
      <c r="F16" s="137" t="s">
        <v>22</v>
      </c>
      <c r="G16" s="123">
        <v>0</v>
      </c>
      <c r="H16" s="159">
        <v>0</v>
      </c>
      <c r="I16" s="114"/>
      <c r="J16" s="160">
        <f t="shared" si="1"/>
        <v>0</v>
      </c>
      <c r="L16" s="31">
        <f>D37</f>
        <v>-9489.24</v>
      </c>
    </row>
    <row r="17" spans="1:14" ht="14.25" customHeight="1" thickBot="1" x14ac:dyDescent="0.2">
      <c r="A17" s="132" t="s">
        <v>23</v>
      </c>
      <c r="B17" s="22">
        <v>32083520.399999999</v>
      </c>
      <c r="C17" s="22">
        <v>33206054.699999999</v>
      </c>
      <c r="D17" s="22"/>
      <c r="E17" s="135">
        <f t="shared" si="0"/>
        <v>33206054.699999999</v>
      </c>
      <c r="F17" s="118" t="s">
        <v>24</v>
      </c>
      <c r="G17" s="166">
        <v>0</v>
      </c>
      <c r="H17" s="167">
        <v>0</v>
      </c>
      <c r="I17" s="168"/>
      <c r="J17" s="169">
        <f t="shared" si="1"/>
        <v>0</v>
      </c>
      <c r="L17" s="31">
        <f>D39</f>
        <v>1606.2800000000002</v>
      </c>
    </row>
    <row r="18" spans="1:14" ht="12.75" customHeight="1" thickBot="1" x14ac:dyDescent="0.2">
      <c r="A18" s="132" t="s">
        <v>25</v>
      </c>
      <c r="B18" s="22">
        <v>905165.81</v>
      </c>
      <c r="C18" s="22">
        <v>878878.47</v>
      </c>
      <c r="D18" s="22"/>
      <c r="E18" s="135">
        <f t="shared" si="0"/>
        <v>878878.47</v>
      </c>
      <c r="F18" s="118" t="s">
        <v>26</v>
      </c>
      <c r="G18" s="166">
        <v>0</v>
      </c>
      <c r="H18" s="167">
        <v>0</v>
      </c>
      <c r="I18" s="168"/>
      <c r="J18" s="169">
        <f t="shared" si="1"/>
        <v>0</v>
      </c>
      <c r="L18" s="31">
        <f>D49</f>
        <v>-47585.440000000002</v>
      </c>
    </row>
    <row r="19" spans="1:14" ht="18" customHeight="1" thickBot="1" x14ac:dyDescent="0.2">
      <c r="A19" s="132" t="s">
        <v>27</v>
      </c>
      <c r="B19" s="22">
        <v>1612558.21</v>
      </c>
      <c r="C19" s="22">
        <v>1214288.3400000001</v>
      </c>
      <c r="D19" s="39"/>
      <c r="E19" s="135">
        <f t="shared" si="0"/>
        <v>1214288.3400000001</v>
      </c>
      <c r="F19" s="118" t="s">
        <v>28</v>
      </c>
      <c r="G19" s="119">
        <v>4801484415.5699997</v>
      </c>
      <c r="H19" s="120">
        <v>4737673208.7200003</v>
      </c>
      <c r="I19" s="164">
        <f>I21</f>
        <v>26112430.859999999</v>
      </c>
      <c r="J19" s="165">
        <f>J20+J21+J32</f>
        <v>4763790539.5799999</v>
      </c>
      <c r="L19" s="31">
        <f>L13+L14+L15+L16+L17+L18</f>
        <v>-72964665.219999999</v>
      </c>
    </row>
    <row r="20" spans="1:14" ht="15.75" customHeight="1" x14ac:dyDescent="0.15">
      <c r="A20" s="130" t="s">
        <v>29</v>
      </c>
      <c r="B20" s="20">
        <v>15513839.359999999</v>
      </c>
      <c r="C20" s="20">
        <v>21781534.690000001</v>
      </c>
      <c r="D20" s="51">
        <v>338936.18</v>
      </c>
      <c r="E20" s="131">
        <f>C20+D20</f>
        <v>22120470.870000001</v>
      </c>
      <c r="F20" s="161" t="s">
        <v>150</v>
      </c>
      <c r="G20" s="115">
        <v>110678.75</v>
      </c>
      <c r="H20" s="116">
        <v>101547</v>
      </c>
      <c r="I20" s="162"/>
      <c r="J20" s="163">
        <f t="shared" si="1"/>
        <v>101547</v>
      </c>
    </row>
    <row r="21" spans="1:14" ht="23.25" customHeight="1" thickBot="1" x14ac:dyDescent="0.2">
      <c r="A21" s="130" t="s">
        <v>30</v>
      </c>
      <c r="B21" s="24">
        <v>0</v>
      </c>
      <c r="C21" s="24">
        <v>0</v>
      </c>
      <c r="D21" s="24"/>
      <c r="E21" s="133">
        <f>C21</f>
        <v>0</v>
      </c>
      <c r="F21" s="132" t="s">
        <v>151</v>
      </c>
      <c r="G21" s="20">
        <v>258131096.21000001</v>
      </c>
      <c r="H21" s="32">
        <v>281070961.83999997</v>
      </c>
      <c r="I21" s="68">
        <f>I22</f>
        <v>26112430.859999999</v>
      </c>
      <c r="J21" s="151">
        <f>SUM(J22:J29)</f>
        <v>307188292.70000005</v>
      </c>
    </row>
    <row r="22" spans="1:14" ht="18" customHeight="1" x14ac:dyDescent="0.15">
      <c r="A22" s="130" t="s">
        <v>31</v>
      </c>
      <c r="B22" s="20">
        <v>25516265.57</v>
      </c>
      <c r="C22" s="20">
        <v>30241056.57</v>
      </c>
      <c r="D22" s="20">
        <v>-6499822.2599999998</v>
      </c>
      <c r="E22" s="134">
        <f>SUM(C22:D22)</f>
        <v>23741234.310000002</v>
      </c>
      <c r="F22" s="132" t="s">
        <v>32</v>
      </c>
      <c r="G22" s="22">
        <v>69540637.900000006</v>
      </c>
      <c r="H22" s="33">
        <v>68315697.109999999</v>
      </c>
      <c r="I22" s="48">
        <f>25902560.03+209870.83</f>
        <v>26112430.859999999</v>
      </c>
      <c r="J22" s="152">
        <f>H22+I22</f>
        <v>94428127.969999999</v>
      </c>
      <c r="L22" s="65">
        <v>25902560.030000001</v>
      </c>
      <c r="M22" s="18" t="s">
        <v>157</v>
      </c>
      <c r="N22" s="54"/>
    </row>
    <row r="23" spans="1:14" ht="15.75" customHeight="1" x14ac:dyDescent="0.15">
      <c r="A23" s="130" t="s">
        <v>33</v>
      </c>
      <c r="B23" s="20">
        <v>4711994549.1599998</v>
      </c>
      <c r="C23" s="20">
        <v>4826053038.9200001</v>
      </c>
      <c r="D23" s="20">
        <f>D24</f>
        <v>-47022096.520000003</v>
      </c>
      <c r="E23" s="134">
        <f>E24+E25+E26</f>
        <v>4779030942.3999996</v>
      </c>
      <c r="F23" s="132" t="s">
        <v>34</v>
      </c>
      <c r="G23" s="22">
        <v>10320188.41</v>
      </c>
      <c r="H23" s="33">
        <v>9914649.6099999994</v>
      </c>
      <c r="I23" s="42"/>
      <c r="J23" s="148">
        <f>H23</f>
        <v>9914649.6099999994</v>
      </c>
      <c r="L23" s="55">
        <v>209870.83</v>
      </c>
    </row>
    <row r="24" spans="1:14" ht="28.5" customHeight="1" thickBot="1" x14ac:dyDescent="0.2">
      <c r="A24" s="132" t="s">
        <v>35</v>
      </c>
      <c r="B24" s="22">
        <v>4711994549.1599998</v>
      </c>
      <c r="C24" s="22">
        <v>4826053038.9200001</v>
      </c>
      <c r="D24" s="52">
        <v>-47022096.520000003</v>
      </c>
      <c r="E24" s="135">
        <f>SUM(C24:D24)</f>
        <v>4779030942.3999996</v>
      </c>
      <c r="F24" s="132" t="s">
        <v>36</v>
      </c>
      <c r="G24" s="22">
        <v>30189735.649999999</v>
      </c>
      <c r="H24" s="33">
        <v>30700720.469999999</v>
      </c>
      <c r="I24" s="42"/>
      <c r="J24" s="148">
        <f t="shared" ref="J24:J28" si="2">H24</f>
        <v>30700720.469999999</v>
      </c>
      <c r="L24" s="56">
        <f>SUM(L22:L23)</f>
        <v>26112430.859999999</v>
      </c>
      <c r="N24" s="54"/>
    </row>
    <row r="25" spans="1:14" ht="20.25" customHeight="1" x14ac:dyDescent="0.15">
      <c r="A25" s="132" t="s">
        <v>37</v>
      </c>
      <c r="B25" s="23">
        <v>0</v>
      </c>
      <c r="C25" s="23">
        <v>0</v>
      </c>
      <c r="D25" s="23"/>
      <c r="E25" s="136">
        <f>C25</f>
        <v>0</v>
      </c>
      <c r="F25" s="132" t="s">
        <v>38</v>
      </c>
      <c r="G25" s="22">
        <v>18877939.079999998</v>
      </c>
      <c r="H25" s="33">
        <v>20808253.77</v>
      </c>
      <c r="I25" s="75">
        <v>4900</v>
      </c>
      <c r="J25" s="148">
        <f>H25+I25</f>
        <v>20813153.77</v>
      </c>
    </row>
    <row r="26" spans="1:14" ht="15" customHeight="1" x14ac:dyDescent="0.15">
      <c r="A26" s="132" t="s">
        <v>39</v>
      </c>
      <c r="B26" s="23">
        <v>0</v>
      </c>
      <c r="C26" s="23">
        <v>0</v>
      </c>
      <c r="D26" s="23"/>
      <c r="E26" s="136">
        <f t="shared" ref="E26:E28" si="3">C26</f>
        <v>0</v>
      </c>
      <c r="F26" s="132" t="s">
        <v>40</v>
      </c>
      <c r="G26" s="22">
        <v>99462033.030000001</v>
      </c>
      <c r="H26" s="33">
        <v>134839893.59</v>
      </c>
      <c r="I26" s="42"/>
      <c r="J26" s="148">
        <f t="shared" si="2"/>
        <v>134839893.59</v>
      </c>
      <c r="N26" s="31"/>
    </row>
    <row r="27" spans="1:14" ht="28.5" customHeight="1" x14ac:dyDescent="0.15">
      <c r="A27" s="130" t="s">
        <v>41</v>
      </c>
      <c r="B27" s="20">
        <v>17370887.539999999</v>
      </c>
      <c r="C27" s="20">
        <v>15787976.98</v>
      </c>
      <c r="D27" s="20"/>
      <c r="E27" s="134">
        <f t="shared" si="3"/>
        <v>15787976.98</v>
      </c>
      <c r="F27" s="132" t="s">
        <v>42</v>
      </c>
      <c r="G27" s="22">
        <v>21303546.039999999</v>
      </c>
      <c r="H27" s="33">
        <v>9844546.8000000007</v>
      </c>
      <c r="I27" s="42"/>
      <c r="J27" s="148">
        <f t="shared" si="2"/>
        <v>9844546.8000000007</v>
      </c>
      <c r="L27" s="54"/>
    </row>
    <row r="28" spans="1:14" ht="33" customHeight="1" thickBot="1" x14ac:dyDescent="0.2">
      <c r="A28" s="137" t="s">
        <v>43</v>
      </c>
      <c r="B28" s="123">
        <v>0</v>
      </c>
      <c r="C28" s="123">
        <v>0</v>
      </c>
      <c r="D28" s="123"/>
      <c r="E28" s="228">
        <f t="shared" si="3"/>
        <v>0</v>
      </c>
      <c r="F28" s="132" t="s">
        <v>44</v>
      </c>
      <c r="G28" s="22">
        <v>505417.88</v>
      </c>
      <c r="H28" s="33">
        <v>539882.87</v>
      </c>
      <c r="I28" s="42"/>
      <c r="J28" s="148">
        <f t="shared" si="2"/>
        <v>539882.87</v>
      </c>
      <c r="L28" s="31"/>
      <c r="M28" s="57"/>
    </row>
    <row r="29" spans="1:14" ht="11.25" customHeight="1" thickBot="1" x14ac:dyDescent="0.2">
      <c r="A29" s="118" t="s">
        <v>45</v>
      </c>
      <c r="B29" s="119">
        <v>187923482.50999999</v>
      </c>
      <c r="C29" s="119">
        <v>229601832.80000001</v>
      </c>
      <c r="D29" s="119">
        <f>D30+D35+D41+D49</f>
        <v>169862.16</v>
      </c>
      <c r="E29" s="124">
        <f>E30+E35+E41+E49</f>
        <v>229771694.96000001</v>
      </c>
      <c r="F29" s="132" t="s">
        <v>46</v>
      </c>
      <c r="G29" s="22">
        <v>7931598.2199999997</v>
      </c>
      <c r="H29" s="33">
        <v>6107317.6200000001</v>
      </c>
      <c r="I29" s="42"/>
      <c r="J29" s="148">
        <f>H29</f>
        <v>6107317.6200000001</v>
      </c>
      <c r="L29" s="31"/>
      <c r="M29" s="31"/>
    </row>
    <row r="30" spans="1:14" ht="22.5" customHeight="1" x14ac:dyDescent="0.15">
      <c r="A30" s="128" t="s">
        <v>47</v>
      </c>
      <c r="B30" s="115">
        <v>923785.7</v>
      </c>
      <c r="C30" s="115">
        <v>797100.16</v>
      </c>
      <c r="D30" s="115">
        <f>D31+D32+D33+D34</f>
        <v>15459.73</v>
      </c>
      <c r="E30" s="129">
        <f>E31+E32+E33+E34</f>
        <v>812559.89</v>
      </c>
      <c r="F30" s="132" t="s">
        <v>48</v>
      </c>
      <c r="G30" s="22">
        <v>7931598.2199999997</v>
      </c>
      <c r="H30" s="33">
        <v>6107317.6200000001</v>
      </c>
      <c r="I30" s="42"/>
      <c r="J30" s="148">
        <f t="shared" ref="J30:J35" si="4">H30</f>
        <v>6107317.6200000001</v>
      </c>
      <c r="L30" s="54">
        <f>J19+J10</f>
        <v>5341809761.210001</v>
      </c>
      <c r="M30" s="31"/>
    </row>
    <row r="31" spans="1:14" x14ac:dyDescent="0.15">
      <c r="A31" s="132" t="s">
        <v>49</v>
      </c>
      <c r="B31" s="22">
        <v>923785.7</v>
      </c>
      <c r="C31" s="22">
        <v>797100.16</v>
      </c>
      <c r="D31" s="67">
        <f>24495.07-9035.34</f>
        <v>15459.73</v>
      </c>
      <c r="E31" s="135">
        <f>C31+D31</f>
        <v>812559.89</v>
      </c>
      <c r="F31" s="132" t="s">
        <v>50</v>
      </c>
      <c r="G31" s="23">
        <v>0</v>
      </c>
      <c r="H31" s="34">
        <v>0</v>
      </c>
      <c r="I31" s="42"/>
      <c r="J31" s="194">
        <f t="shared" si="4"/>
        <v>0</v>
      </c>
      <c r="L31" s="54">
        <f>L30-J50</f>
        <v>0</v>
      </c>
    </row>
    <row r="32" spans="1:14" ht="12" customHeight="1" x14ac:dyDescent="0.15">
      <c r="A32" s="132" t="s">
        <v>51</v>
      </c>
      <c r="B32" s="23">
        <v>0</v>
      </c>
      <c r="C32" s="23">
        <v>0</v>
      </c>
      <c r="D32" s="23"/>
      <c r="E32" s="226">
        <f t="shared" ref="E32:E34" si="5">C32</f>
        <v>0</v>
      </c>
      <c r="F32" s="130" t="s">
        <v>52</v>
      </c>
      <c r="G32" s="20">
        <v>4543242640.6099997</v>
      </c>
      <c r="H32" s="32">
        <v>4456500699.8800001</v>
      </c>
      <c r="I32" s="42"/>
      <c r="J32" s="147">
        <f t="shared" si="4"/>
        <v>4456500699.8800001</v>
      </c>
    </row>
    <row r="33" spans="1:12" ht="18" customHeight="1" x14ac:dyDescent="0.15">
      <c r="A33" s="132" t="s">
        <v>53</v>
      </c>
      <c r="B33" s="23">
        <v>0</v>
      </c>
      <c r="C33" s="23">
        <v>0</v>
      </c>
      <c r="D33" s="23"/>
      <c r="E33" s="226">
        <f t="shared" si="5"/>
        <v>0</v>
      </c>
      <c r="F33" s="132" t="s">
        <v>152</v>
      </c>
      <c r="G33" s="24">
        <v>0</v>
      </c>
      <c r="H33" s="35">
        <v>0</v>
      </c>
      <c r="I33" s="42"/>
      <c r="J33" s="227">
        <f t="shared" si="4"/>
        <v>0</v>
      </c>
    </row>
    <row r="34" spans="1:12" ht="18" customHeight="1" x14ac:dyDescent="0.15">
      <c r="A34" s="132" t="s">
        <v>54</v>
      </c>
      <c r="B34" s="23">
        <v>0</v>
      </c>
      <c r="C34" s="23">
        <v>0</v>
      </c>
      <c r="D34" s="23"/>
      <c r="E34" s="226">
        <f t="shared" si="5"/>
        <v>0</v>
      </c>
      <c r="F34" s="132" t="s">
        <v>55</v>
      </c>
      <c r="G34" s="23">
        <v>0</v>
      </c>
      <c r="H34" s="34">
        <v>0</v>
      </c>
      <c r="I34" s="42"/>
      <c r="J34" s="194">
        <f t="shared" si="4"/>
        <v>0</v>
      </c>
    </row>
    <row r="35" spans="1:12" ht="13.5" customHeight="1" x14ac:dyDescent="0.15">
      <c r="A35" s="130" t="s">
        <v>56</v>
      </c>
      <c r="B35" s="20">
        <v>141534761.96000001</v>
      </c>
      <c r="C35" s="20">
        <v>178821410.53999999</v>
      </c>
      <c r="D35" s="20">
        <f>D36+D37+D38+D39+D40</f>
        <v>201987.87</v>
      </c>
      <c r="E35" s="131">
        <f>E36+E37+E38+E39+E40</f>
        <v>179023398.41000003</v>
      </c>
      <c r="F35" s="132" t="s">
        <v>57</v>
      </c>
      <c r="G35" s="23">
        <v>0</v>
      </c>
      <c r="H35" s="34">
        <v>0</v>
      </c>
      <c r="I35" s="42"/>
      <c r="J35" s="194">
        <f t="shared" si="4"/>
        <v>0</v>
      </c>
    </row>
    <row r="36" spans="1:12" ht="9" customHeight="1" x14ac:dyDescent="0.15">
      <c r="A36" s="132" t="s">
        <v>58</v>
      </c>
      <c r="B36" s="22">
        <v>996254.47</v>
      </c>
      <c r="C36" s="22">
        <v>1308925.1100000001</v>
      </c>
      <c r="D36" s="38">
        <v>209870.83</v>
      </c>
      <c r="E36" s="138">
        <f>C36+D36</f>
        <v>1518795.9400000002</v>
      </c>
      <c r="F36" s="132"/>
      <c r="G36" s="25"/>
      <c r="H36" s="36"/>
      <c r="I36" s="42"/>
      <c r="J36" s="149"/>
    </row>
    <row r="37" spans="1:12" ht="10.5" customHeight="1" x14ac:dyDescent="0.15">
      <c r="A37" s="132" t="s">
        <v>59</v>
      </c>
      <c r="B37" s="22">
        <v>47232094.460000001</v>
      </c>
      <c r="C37" s="22">
        <v>76451941.640000001</v>
      </c>
      <c r="D37" s="62">
        <v>-9489.24</v>
      </c>
      <c r="E37" s="135">
        <f>C37+D37</f>
        <v>76442452.400000006</v>
      </c>
      <c r="F37" s="132"/>
      <c r="G37" s="25"/>
      <c r="H37" s="36"/>
      <c r="I37" s="42"/>
      <c r="J37" s="149"/>
    </row>
    <row r="38" spans="1:12" ht="15.75" customHeight="1" x14ac:dyDescent="0.15">
      <c r="A38" s="132" t="s">
        <v>60</v>
      </c>
      <c r="B38" s="23">
        <v>0</v>
      </c>
      <c r="C38" s="23">
        <v>0</v>
      </c>
      <c r="D38" s="23"/>
      <c r="E38" s="226">
        <f>C38</f>
        <v>0</v>
      </c>
      <c r="F38" s="132"/>
      <c r="G38" s="25"/>
      <c r="H38" s="36"/>
      <c r="I38" s="42"/>
      <c r="J38" s="149"/>
    </row>
    <row r="39" spans="1:12" ht="8.25" customHeight="1" x14ac:dyDescent="0.15">
      <c r="A39" s="132" t="s">
        <v>61</v>
      </c>
      <c r="B39" s="22">
        <v>93306413.030000001</v>
      </c>
      <c r="C39" s="22">
        <v>101060543.79000001</v>
      </c>
      <c r="D39" s="53">
        <f>-3293.72+4900</f>
        <v>1606.2800000000002</v>
      </c>
      <c r="E39" s="135">
        <f>SUM(C39:D39)</f>
        <v>101062150.07000001</v>
      </c>
      <c r="F39" s="132"/>
      <c r="G39" s="25"/>
      <c r="H39" s="36"/>
      <c r="I39" s="42"/>
      <c r="J39" s="149"/>
    </row>
    <row r="40" spans="1:12" ht="32.25" customHeight="1" x14ac:dyDescent="0.2">
      <c r="A40" s="132" t="s">
        <v>62</v>
      </c>
      <c r="B40" s="23">
        <v>0</v>
      </c>
      <c r="C40" s="23">
        <v>0</v>
      </c>
      <c r="D40" s="23"/>
      <c r="E40" s="136">
        <f>C40</f>
        <v>0</v>
      </c>
      <c r="F40" s="132"/>
      <c r="G40" s="21"/>
      <c r="H40" s="37"/>
      <c r="I40" s="42"/>
      <c r="J40" s="149"/>
      <c r="L40" s="74" t="s">
        <v>158</v>
      </c>
    </row>
    <row r="41" spans="1:12" ht="16.5" customHeight="1" x14ac:dyDescent="0.15">
      <c r="A41" s="130" t="s">
        <v>63</v>
      </c>
      <c r="B41" s="20">
        <v>29045564.57</v>
      </c>
      <c r="C41" s="20">
        <v>18517806.41</v>
      </c>
      <c r="D41" s="20">
        <v>0</v>
      </c>
      <c r="E41" s="229">
        <f>E42+E43+E44+E45+E46+E47+E48</f>
        <v>18517806.41</v>
      </c>
      <c r="F41" s="132"/>
      <c r="G41" s="21"/>
      <c r="H41" s="37"/>
      <c r="I41" s="42"/>
      <c r="J41" s="149"/>
    </row>
    <row r="42" spans="1:12" ht="9" customHeight="1" x14ac:dyDescent="0.15">
      <c r="A42" s="132" t="s">
        <v>64</v>
      </c>
      <c r="B42" s="23">
        <v>0</v>
      </c>
      <c r="C42" s="23">
        <v>0</v>
      </c>
      <c r="D42" s="23"/>
      <c r="E42" s="230">
        <f t="shared" ref="E42:E48" si="6">C42</f>
        <v>0</v>
      </c>
      <c r="F42" s="132"/>
      <c r="G42" s="21"/>
      <c r="H42" s="37"/>
      <c r="I42" s="42"/>
      <c r="J42" s="149"/>
    </row>
    <row r="43" spans="1:12" ht="18.75" customHeight="1" x14ac:dyDescent="0.15">
      <c r="A43" s="132" t="s">
        <v>65</v>
      </c>
      <c r="B43" s="22">
        <v>6456340.4500000002</v>
      </c>
      <c r="C43" s="22">
        <v>5984142.6399999997</v>
      </c>
      <c r="D43" s="22"/>
      <c r="E43" s="139">
        <f t="shared" si="6"/>
        <v>5984142.6399999997</v>
      </c>
      <c r="F43" s="132"/>
      <c r="G43" s="21"/>
      <c r="H43" s="37"/>
      <c r="I43" s="42"/>
      <c r="J43" s="149"/>
    </row>
    <row r="44" spans="1:12" ht="18.75" customHeight="1" x14ac:dyDescent="0.15">
      <c r="A44" s="132" t="s">
        <v>66</v>
      </c>
      <c r="B44" s="23">
        <v>0</v>
      </c>
      <c r="C44" s="23">
        <v>0</v>
      </c>
      <c r="D44" s="23"/>
      <c r="E44" s="139">
        <f t="shared" si="6"/>
        <v>0</v>
      </c>
      <c r="F44" s="132"/>
      <c r="G44" s="21"/>
      <c r="H44" s="37"/>
      <c r="I44" s="42"/>
      <c r="J44" s="149"/>
    </row>
    <row r="45" spans="1:12" ht="9.75" customHeight="1" x14ac:dyDescent="0.15">
      <c r="A45" s="132" t="s">
        <v>67</v>
      </c>
      <c r="B45" s="26">
        <v>22589224.120000001</v>
      </c>
      <c r="C45" s="26">
        <v>12533663.77</v>
      </c>
      <c r="D45" s="26"/>
      <c r="E45" s="139">
        <f t="shared" si="6"/>
        <v>12533663.77</v>
      </c>
      <c r="F45" s="132"/>
      <c r="G45" s="21"/>
      <c r="H45" s="37"/>
      <c r="I45" s="42"/>
      <c r="J45" s="149"/>
    </row>
    <row r="46" spans="1:12" x14ac:dyDescent="0.15">
      <c r="A46" s="132" t="s">
        <v>68</v>
      </c>
      <c r="B46" s="23">
        <v>0</v>
      </c>
      <c r="C46" s="23">
        <v>0</v>
      </c>
      <c r="D46" s="23"/>
      <c r="E46" s="136">
        <f t="shared" si="6"/>
        <v>0</v>
      </c>
      <c r="F46" s="132"/>
      <c r="G46" s="21"/>
      <c r="H46" s="37"/>
      <c r="I46" s="42"/>
      <c r="J46" s="149"/>
    </row>
    <row r="47" spans="1:12" ht="13.5" customHeight="1" x14ac:dyDescent="0.15">
      <c r="A47" s="132" t="s">
        <v>69</v>
      </c>
      <c r="B47" s="23">
        <v>0</v>
      </c>
      <c r="C47" s="23">
        <v>0</v>
      </c>
      <c r="D47" s="23"/>
      <c r="E47" s="136">
        <f t="shared" si="6"/>
        <v>0</v>
      </c>
      <c r="F47" s="132"/>
      <c r="G47" s="21"/>
      <c r="H47" s="37"/>
      <c r="I47" s="42"/>
      <c r="J47" s="149"/>
    </row>
    <row r="48" spans="1:12" ht="15.75" customHeight="1" x14ac:dyDescent="0.15">
      <c r="A48" s="132" t="s">
        <v>70</v>
      </c>
      <c r="B48" s="23">
        <v>0</v>
      </c>
      <c r="C48" s="23">
        <v>0</v>
      </c>
      <c r="D48" s="23"/>
      <c r="E48" s="136">
        <f t="shared" si="6"/>
        <v>0</v>
      </c>
      <c r="F48" s="132"/>
      <c r="G48" s="21"/>
      <c r="H48" s="37"/>
      <c r="I48" s="42"/>
      <c r="J48" s="149"/>
    </row>
    <row r="49" spans="1:10" ht="13.5" customHeight="1" thickBot="1" x14ac:dyDescent="0.2">
      <c r="A49" s="140" t="s">
        <v>71</v>
      </c>
      <c r="B49" s="141">
        <v>16419370.279999999</v>
      </c>
      <c r="C49" s="141">
        <v>31465515.690000001</v>
      </c>
      <c r="D49" s="142">
        <v>-47585.440000000002</v>
      </c>
      <c r="E49" s="143">
        <f>SUM(C49:D49)</f>
        <v>31417930.25</v>
      </c>
      <c r="F49" s="153"/>
      <c r="G49" s="154"/>
      <c r="H49" s="155"/>
      <c r="I49" s="156"/>
      <c r="J49" s="157"/>
    </row>
    <row r="50" spans="1:10" ht="9.75" thickBot="1" x14ac:dyDescent="0.2">
      <c r="A50" s="118" t="s">
        <v>72</v>
      </c>
      <c r="B50" s="119">
        <v>5225268817.3199997</v>
      </c>
      <c r="C50" s="119">
        <v>5394822881.6499996</v>
      </c>
      <c r="D50" s="119">
        <f>D10+D29</f>
        <v>-53013120.440000005</v>
      </c>
      <c r="E50" s="124">
        <f>C50+D50</f>
        <v>5341809761.21</v>
      </c>
      <c r="F50" s="118" t="s">
        <v>73</v>
      </c>
      <c r="G50" s="119">
        <v>5225268817.3199997</v>
      </c>
      <c r="H50" s="120">
        <v>5394822881.6499996</v>
      </c>
      <c r="I50" s="158">
        <f>I11+I22+I13+I25</f>
        <v>-53013120.440000005</v>
      </c>
      <c r="J50" s="219">
        <f>J10+J17+J18+J19</f>
        <v>5341809761.210001</v>
      </c>
    </row>
    <row r="51" spans="1:10" ht="24" customHeight="1" x14ac:dyDescent="0.15">
      <c r="A51" s="250" t="s">
        <v>74</v>
      </c>
      <c r="B51" s="250"/>
      <c r="C51" s="83" t="s">
        <v>75</v>
      </c>
      <c r="D51" s="83"/>
      <c r="E51" s="220" t="s">
        <v>75</v>
      </c>
      <c r="F51" s="27"/>
      <c r="G51" s="301" t="s">
        <v>76</v>
      </c>
      <c r="H51" s="301"/>
      <c r="I51" s="301"/>
      <c r="J51" s="301"/>
    </row>
    <row r="52" spans="1:10" ht="11.25" x14ac:dyDescent="0.15">
      <c r="A52" s="28"/>
      <c r="C52" s="29"/>
      <c r="D52" s="29"/>
      <c r="E52" s="71"/>
      <c r="J52" s="50"/>
    </row>
    <row r="53" spans="1:10" s="30" customFormat="1" ht="24.75" customHeight="1" x14ac:dyDescent="0.2">
      <c r="A53" s="249"/>
      <c r="B53" s="249"/>
      <c r="C53" s="78"/>
      <c r="D53" s="70"/>
      <c r="E53" s="78"/>
      <c r="G53" s="249"/>
      <c r="H53" s="249"/>
      <c r="I53" s="41"/>
      <c r="J53" s="50"/>
    </row>
    <row r="54" spans="1:10" ht="10.5" x14ac:dyDescent="0.15">
      <c r="B54" s="28"/>
      <c r="C54" s="28"/>
      <c r="D54" s="28"/>
      <c r="E54" s="28"/>
    </row>
  </sheetData>
  <mergeCells count="8">
    <mergeCell ref="A53:B53"/>
    <mergeCell ref="G53:H53"/>
    <mergeCell ref="B2:F4"/>
    <mergeCell ref="G2:J4"/>
    <mergeCell ref="B5:F7"/>
    <mergeCell ref="G5:J7"/>
    <mergeCell ref="A51:B51"/>
    <mergeCell ref="G51:J51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2" workbookViewId="0">
      <selection activeCell="L31" sqref="L31"/>
    </sheetView>
  </sheetViews>
  <sheetFormatPr defaultColWidth="9.140625" defaultRowHeight="12" x14ac:dyDescent="0.2"/>
  <cols>
    <col min="1" max="1" width="18.85546875" style="4" customWidth="1"/>
    <col min="2" max="2" width="14.42578125" style="4" customWidth="1"/>
    <col min="3" max="3" width="24.5703125" style="4" customWidth="1"/>
    <col min="4" max="4" width="33.140625" style="4" hidden="1" customWidth="1"/>
    <col min="5" max="5" width="17.42578125" style="4" hidden="1" customWidth="1"/>
    <col min="6" max="6" width="30.7109375" style="4" customWidth="1"/>
    <col min="7" max="7" width="14.5703125" style="4" bestFit="1" customWidth="1"/>
    <col min="8" max="16384" width="9.140625" style="4"/>
  </cols>
  <sheetData>
    <row r="1" spans="1:6" ht="15.75" thickBot="1" x14ac:dyDescent="0.3">
      <c r="F1" s="225" t="s">
        <v>159</v>
      </c>
    </row>
    <row r="2" spans="1:6" ht="34.5" customHeight="1" x14ac:dyDescent="0.2">
      <c r="A2" s="90" t="s">
        <v>0</v>
      </c>
      <c r="B2" s="322" t="s">
        <v>147</v>
      </c>
      <c r="C2" s="323"/>
      <c r="D2" s="324" t="s">
        <v>4</v>
      </c>
      <c r="E2" s="91"/>
      <c r="F2" s="302" t="s">
        <v>4</v>
      </c>
    </row>
    <row r="3" spans="1:6" ht="13.5" customHeight="1" x14ac:dyDescent="0.2">
      <c r="A3" s="92" t="s">
        <v>1</v>
      </c>
      <c r="B3" s="259"/>
      <c r="C3" s="260"/>
      <c r="D3" s="262"/>
      <c r="E3" s="93"/>
      <c r="F3" s="303"/>
    </row>
    <row r="4" spans="1:6" x14ac:dyDescent="0.2">
      <c r="A4" s="92" t="s">
        <v>2</v>
      </c>
      <c r="B4" s="257" t="s">
        <v>119</v>
      </c>
      <c r="C4" s="258"/>
      <c r="D4" s="262"/>
      <c r="E4" s="93"/>
      <c r="F4" s="303"/>
    </row>
    <row r="5" spans="1:6" ht="10.5" customHeight="1" x14ac:dyDescent="0.2">
      <c r="A5" s="94"/>
      <c r="B5" s="264">
        <v>43830</v>
      </c>
      <c r="C5" s="265"/>
      <c r="D5" s="263"/>
      <c r="E5" s="93"/>
      <c r="F5" s="304"/>
    </row>
    <row r="6" spans="1:6" ht="13.5" customHeight="1" x14ac:dyDescent="0.2">
      <c r="A6" s="95" t="s">
        <v>5</v>
      </c>
      <c r="B6" s="266"/>
      <c r="C6" s="267"/>
      <c r="D6" s="261"/>
      <c r="E6" s="93"/>
      <c r="F6" s="305"/>
    </row>
    <row r="7" spans="1:6" ht="9" customHeight="1" x14ac:dyDescent="0.2">
      <c r="A7" s="92" t="s">
        <v>6</v>
      </c>
      <c r="B7" s="268"/>
      <c r="C7" s="269"/>
      <c r="D7" s="262"/>
      <c r="E7" s="93"/>
      <c r="F7" s="303"/>
    </row>
    <row r="8" spans="1:6" ht="9.75" customHeight="1" thickBot="1" x14ac:dyDescent="0.25">
      <c r="A8" s="211">
        <v>15259640</v>
      </c>
      <c r="B8" s="319"/>
      <c r="C8" s="320"/>
      <c r="D8" s="321"/>
      <c r="E8" s="212"/>
      <c r="F8" s="306"/>
    </row>
    <row r="9" spans="1:6" ht="9.75" hidden="1" customHeight="1" x14ac:dyDescent="0.2">
      <c r="A9" s="213"/>
      <c r="B9" s="214"/>
      <c r="C9" s="85"/>
      <c r="D9" s="84" t="s">
        <v>154</v>
      </c>
      <c r="E9" s="88" t="s">
        <v>155</v>
      </c>
      <c r="F9" s="96" t="s">
        <v>156</v>
      </c>
    </row>
    <row r="10" spans="1:6" ht="15.75" customHeight="1" thickBot="1" x14ac:dyDescent="0.25">
      <c r="A10" s="317"/>
      <c r="B10" s="318"/>
      <c r="C10" s="215" t="s">
        <v>79</v>
      </c>
      <c r="D10" s="215" t="s">
        <v>80</v>
      </c>
      <c r="E10" s="216"/>
      <c r="F10" s="217" t="s">
        <v>80</v>
      </c>
    </row>
    <row r="11" spans="1:6" ht="17.25" customHeight="1" thickBot="1" x14ac:dyDescent="0.25">
      <c r="A11" s="315" t="s">
        <v>120</v>
      </c>
      <c r="B11" s="316"/>
      <c r="C11" s="100">
        <v>-2943637074.7800002</v>
      </c>
      <c r="D11" s="100">
        <v>-12049315134.969999</v>
      </c>
      <c r="E11" s="101"/>
      <c r="F11" s="108">
        <f>D11+E11</f>
        <v>-12049315134.969999</v>
      </c>
    </row>
    <row r="12" spans="1:6" ht="13.5" customHeight="1" x14ac:dyDescent="0.2">
      <c r="A12" s="307" t="s">
        <v>148</v>
      </c>
      <c r="B12" s="308"/>
      <c r="C12" s="102">
        <v>14058040256.33</v>
      </c>
      <c r="D12" s="102">
        <v>16477818352.030001</v>
      </c>
      <c r="E12" s="103">
        <f>E14+E22</f>
        <v>-1.1444171832408756E-7</v>
      </c>
      <c r="F12" s="104">
        <f t="shared" ref="F12:F37" si="0">D12+E12</f>
        <v>16477818352.030001</v>
      </c>
    </row>
    <row r="13" spans="1:6" ht="18" customHeight="1" x14ac:dyDescent="0.2">
      <c r="A13" s="309" t="s">
        <v>121</v>
      </c>
      <c r="B13" s="256"/>
      <c r="C13" s="6">
        <v>10375343634.85</v>
      </c>
      <c r="D13" s="6">
        <v>12473099536.719999</v>
      </c>
      <c r="E13" s="88"/>
      <c r="F13" s="97">
        <f t="shared" si="0"/>
        <v>12473099536.719999</v>
      </c>
    </row>
    <row r="14" spans="1:6" ht="17.25" customHeight="1" x14ac:dyDescent="0.2">
      <c r="A14" s="309" t="s">
        <v>122</v>
      </c>
      <c r="B14" s="256"/>
      <c r="C14" s="6">
        <v>3139450770.8299999</v>
      </c>
      <c r="D14" s="6">
        <v>3667021814.27</v>
      </c>
      <c r="E14" s="98">
        <f>3667012873.64-D14</f>
        <v>-8940.6300001144409</v>
      </c>
      <c r="F14" s="97">
        <f t="shared" si="0"/>
        <v>3667012873.6399999</v>
      </c>
    </row>
    <row r="15" spans="1:6" ht="28.5" customHeight="1" x14ac:dyDescent="0.2">
      <c r="A15" s="309" t="s">
        <v>123</v>
      </c>
      <c r="B15" s="256"/>
      <c r="C15" s="5">
        <v>0</v>
      </c>
      <c r="D15" s="5">
        <v>0</v>
      </c>
      <c r="E15" s="88"/>
      <c r="F15" s="195">
        <f t="shared" si="0"/>
        <v>0</v>
      </c>
    </row>
    <row r="16" spans="1:6" ht="16.5" customHeight="1" x14ac:dyDescent="0.2">
      <c r="A16" s="309" t="s">
        <v>124</v>
      </c>
      <c r="B16" s="256"/>
      <c r="C16" s="6">
        <v>55801221.759999998</v>
      </c>
      <c r="D16" s="6">
        <v>68057389.549999997</v>
      </c>
      <c r="E16" s="88"/>
      <c r="F16" s="97">
        <f t="shared" si="0"/>
        <v>68057389.549999997</v>
      </c>
    </row>
    <row r="17" spans="1:9" ht="17.25" customHeight="1" x14ac:dyDescent="0.2">
      <c r="A17" s="309" t="s">
        <v>125</v>
      </c>
      <c r="B17" s="256"/>
      <c r="C17" s="5">
        <v>0</v>
      </c>
      <c r="D17" s="5">
        <v>0</v>
      </c>
      <c r="E17" s="88"/>
      <c r="F17" s="195">
        <f t="shared" si="0"/>
        <v>0</v>
      </c>
    </row>
    <row r="18" spans="1:9" ht="36.75" customHeight="1" x14ac:dyDescent="0.2">
      <c r="A18" s="309" t="s">
        <v>126</v>
      </c>
      <c r="B18" s="256"/>
      <c r="C18" s="6">
        <v>4870078.8600000003</v>
      </c>
      <c r="D18" s="6">
        <v>153674.76999999999</v>
      </c>
      <c r="E18" s="88"/>
      <c r="F18" s="97">
        <f t="shared" si="0"/>
        <v>153674.76999999999</v>
      </c>
    </row>
    <row r="19" spans="1:9" ht="30" customHeight="1" x14ac:dyDescent="0.2">
      <c r="A19" s="309" t="s">
        <v>127</v>
      </c>
      <c r="B19" s="256"/>
      <c r="C19" s="5">
        <v>0</v>
      </c>
      <c r="D19" s="5">
        <v>0</v>
      </c>
      <c r="E19" s="88"/>
      <c r="F19" s="195">
        <f t="shared" si="0"/>
        <v>0</v>
      </c>
    </row>
    <row r="20" spans="1:9" ht="27" customHeight="1" x14ac:dyDescent="0.2">
      <c r="A20" s="309" t="s">
        <v>128</v>
      </c>
      <c r="B20" s="256"/>
      <c r="C20" s="5">
        <v>0</v>
      </c>
      <c r="D20" s="5">
        <v>0</v>
      </c>
      <c r="E20" s="88"/>
      <c r="F20" s="195">
        <f t="shared" si="0"/>
        <v>0</v>
      </c>
    </row>
    <row r="21" spans="1:9" ht="29.25" customHeight="1" x14ac:dyDescent="0.2">
      <c r="A21" s="309" t="s">
        <v>129</v>
      </c>
      <c r="B21" s="256"/>
      <c r="C21" s="5">
        <v>0</v>
      </c>
      <c r="D21" s="5">
        <v>0</v>
      </c>
      <c r="E21" s="88"/>
      <c r="F21" s="195">
        <f t="shared" si="0"/>
        <v>0</v>
      </c>
    </row>
    <row r="22" spans="1:9" ht="18" customHeight="1" thickBot="1" x14ac:dyDescent="0.25">
      <c r="A22" s="310" t="s">
        <v>130</v>
      </c>
      <c r="B22" s="311"/>
      <c r="C22" s="105">
        <v>482574550.02999997</v>
      </c>
      <c r="D22" s="105">
        <v>269485936.72000003</v>
      </c>
      <c r="E22" s="106">
        <v>8940.6299999999992</v>
      </c>
      <c r="F22" s="107">
        <f t="shared" si="0"/>
        <v>269494877.35000002</v>
      </c>
    </row>
    <row r="23" spans="1:9" ht="19.5" customHeight="1" x14ac:dyDescent="0.2">
      <c r="A23" s="307" t="s">
        <v>131</v>
      </c>
      <c r="B23" s="308"/>
      <c r="C23" s="102">
        <v>23163718316.52</v>
      </c>
      <c r="D23" s="102">
        <v>16292714118.49</v>
      </c>
      <c r="E23" s="103">
        <f>E31</f>
        <v>-338936.18000000063</v>
      </c>
      <c r="F23" s="104">
        <f t="shared" si="0"/>
        <v>16292375182.309999</v>
      </c>
    </row>
    <row r="24" spans="1:9" ht="14.25" customHeight="1" x14ac:dyDescent="0.2">
      <c r="A24" s="309" t="s">
        <v>132</v>
      </c>
      <c r="B24" s="256"/>
      <c r="C24" s="5">
        <v>0</v>
      </c>
      <c r="D24" s="5">
        <v>0</v>
      </c>
      <c r="E24" s="88"/>
      <c r="F24" s="195">
        <f t="shared" si="0"/>
        <v>0</v>
      </c>
    </row>
    <row r="25" spans="1:9" ht="20.25" customHeight="1" x14ac:dyDescent="0.2">
      <c r="A25" s="309" t="s">
        <v>133</v>
      </c>
      <c r="B25" s="256"/>
      <c r="C25" s="6">
        <v>13296769916.639999</v>
      </c>
      <c r="D25" s="6">
        <v>14482887379.51</v>
      </c>
      <c r="E25" s="88"/>
      <c r="F25" s="97">
        <f t="shared" si="0"/>
        <v>14482887379.51</v>
      </c>
    </row>
    <row r="26" spans="1:9" ht="31.5" customHeight="1" x14ac:dyDescent="0.2">
      <c r="A26" s="309" t="s">
        <v>134</v>
      </c>
      <c r="B26" s="256"/>
      <c r="C26" s="5">
        <v>0</v>
      </c>
      <c r="D26" s="5">
        <v>0</v>
      </c>
      <c r="E26" s="88"/>
      <c r="F26" s="97">
        <f t="shared" si="0"/>
        <v>0</v>
      </c>
    </row>
    <row r="27" spans="1:9" ht="15" customHeight="1" x14ac:dyDescent="0.2">
      <c r="A27" s="309" t="s">
        <v>135</v>
      </c>
      <c r="B27" s="256"/>
      <c r="C27" s="6">
        <v>1652454919.1600001</v>
      </c>
      <c r="D27" s="6">
        <v>1740727884.04</v>
      </c>
      <c r="E27" s="88"/>
      <c r="F27" s="97">
        <f t="shared" si="0"/>
        <v>1740727884.04</v>
      </c>
    </row>
    <row r="28" spans="1:9" ht="18" customHeight="1" x14ac:dyDescent="0.2">
      <c r="A28" s="309" t="s">
        <v>136</v>
      </c>
      <c r="B28" s="256"/>
      <c r="C28" s="5">
        <v>0</v>
      </c>
      <c r="D28" s="5">
        <v>0</v>
      </c>
      <c r="E28" s="88"/>
      <c r="F28" s="195">
        <f t="shared" si="0"/>
        <v>0</v>
      </c>
    </row>
    <row r="29" spans="1:9" ht="53.25" customHeight="1" x14ac:dyDescent="0.2">
      <c r="A29" s="309" t="s">
        <v>137</v>
      </c>
      <c r="B29" s="256"/>
      <c r="C29" s="6">
        <v>24700969.530000001</v>
      </c>
      <c r="D29" s="6">
        <v>33731077.93</v>
      </c>
      <c r="E29" s="88"/>
      <c r="F29" s="97">
        <f t="shared" si="0"/>
        <v>33731077.93</v>
      </c>
    </row>
    <row r="30" spans="1:9" ht="27" customHeight="1" x14ac:dyDescent="0.2">
      <c r="A30" s="309" t="s">
        <v>138</v>
      </c>
      <c r="B30" s="256"/>
      <c r="C30" s="5">
        <v>0</v>
      </c>
      <c r="D30" s="5">
        <v>0</v>
      </c>
      <c r="E30" s="88"/>
      <c r="F30" s="195">
        <f t="shared" si="0"/>
        <v>0</v>
      </c>
    </row>
    <row r="31" spans="1:9" ht="27" customHeight="1" x14ac:dyDescent="0.2">
      <c r="A31" s="309" t="s">
        <v>139</v>
      </c>
      <c r="B31" s="256"/>
      <c r="C31" s="6">
        <v>2393680.04</v>
      </c>
      <c r="D31" s="6">
        <v>4295166.6900000004</v>
      </c>
      <c r="E31" s="98">
        <f>3956230.51-D31</f>
        <v>-338936.18000000063</v>
      </c>
      <c r="F31" s="97">
        <f t="shared" si="0"/>
        <v>3956230.51</v>
      </c>
      <c r="I31" s="72"/>
    </row>
    <row r="32" spans="1:9" ht="18.75" customHeight="1" thickBot="1" x14ac:dyDescent="0.25">
      <c r="A32" s="310" t="s">
        <v>140</v>
      </c>
      <c r="B32" s="311"/>
      <c r="C32" s="105">
        <v>8187398831.1499996</v>
      </c>
      <c r="D32" s="105">
        <v>31072610.32</v>
      </c>
      <c r="E32" s="106"/>
      <c r="F32" s="107">
        <f t="shared" si="0"/>
        <v>31072610.32</v>
      </c>
    </row>
    <row r="33" spans="1:7" ht="20.25" customHeight="1" thickBot="1" x14ac:dyDescent="0.25">
      <c r="A33" s="315" t="s">
        <v>141</v>
      </c>
      <c r="B33" s="316"/>
      <c r="C33" s="100">
        <v>-12049315134.969999</v>
      </c>
      <c r="D33" s="100">
        <v>-11864210901.43</v>
      </c>
      <c r="E33" s="101"/>
      <c r="F33" s="108">
        <f>F11+F12-F23</f>
        <v>-11863871965.249998</v>
      </c>
      <c r="G33" s="72"/>
    </row>
    <row r="34" spans="1:7" ht="18.75" customHeight="1" x14ac:dyDescent="0.2">
      <c r="A34" s="307" t="s">
        <v>142</v>
      </c>
      <c r="B34" s="308"/>
      <c r="C34" s="102">
        <v>12473099536.719999</v>
      </c>
      <c r="D34" s="102">
        <v>12521360574.360001</v>
      </c>
      <c r="E34" s="223">
        <f>E35</f>
        <v>-79469387.480000004</v>
      </c>
      <c r="F34" s="104">
        <f>F35</f>
        <v>12441891186.880001</v>
      </c>
    </row>
    <row r="35" spans="1:7" ht="15" customHeight="1" x14ac:dyDescent="0.2">
      <c r="A35" s="309" t="s">
        <v>143</v>
      </c>
      <c r="B35" s="256"/>
      <c r="C35" s="6">
        <v>12473099536.719999</v>
      </c>
      <c r="D35" s="6">
        <v>12521360574.360001</v>
      </c>
      <c r="E35" s="224">
        <v>-79469387.480000004</v>
      </c>
      <c r="F35" s="97">
        <f>D35+E35</f>
        <v>12441891186.880001</v>
      </c>
    </row>
    <row r="36" spans="1:7" ht="15" customHeight="1" x14ac:dyDescent="0.2">
      <c r="A36" s="309" t="s">
        <v>144</v>
      </c>
      <c r="B36" s="256"/>
      <c r="C36" s="5">
        <v>0</v>
      </c>
      <c r="D36" s="5">
        <v>0</v>
      </c>
      <c r="E36" s="88"/>
      <c r="F36" s="195">
        <f t="shared" si="0"/>
        <v>0</v>
      </c>
    </row>
    <row r="37" spans="1:7" ht="16.5" customHeight="1" thickBot="1" x14ac:dyDescent="0.25">
      <c r="A37" s="310" t="s">
        <v>145</v>
      </c>
      <c r="B37" s="311"/>
      <c r="C37" s="111">
        <v>0</v>
      </c>
      <c r="D37" s="111">
        <v>0</v>
      </c>
      <c r="E37" s="99"/>
      <c r="F37" s="196">
        <f t="shared" si="0"/>
        <v>0</v>
      </c>
    </row>
    <row r="38" spans="1:7" ht="15" customHeight="1" thickBot="1" x14ac:dyDescent="0.25">
      <c r="A38" s="312" t="s">
        <v>146</v>
      </c>
      <c r="B38" s="313"/>
      <c r="C38" s="109">
        <v>423784401.75</v>
      </c>
      <c r="D38" s="109">
        <v>657149672.92999995</v>
      </c>
      <c r="E38" s="99"/>
      <c r="F38" s="110">
        <f>F33+F34</f>
        <v>578019221.63000298</v>
      </c>
    </row>
    <row r="39" spans="1:7" x14ac:dyDescent="0.2">
      <c r="A39" s="314"/>
      <c r="B39" s="314"/>
      <c r="C39" s="314"/>
      <c r="D39" s="314"/>
      <c r="E39" s="88"/>
      <c r="F39" s="89"/>
    </row>
    <row r="40" spans="1:7" x14ac:dyDescent="0.2">
      <c r="A40" s="2" t="s">
        <v>74</v>
      </c>
      <c r="B40" s="2"/>
      <c r="C40" s="2" t="s">
        <v>75</v>
      </c>
      <c r="D40" s="2" t="s">
        <v>76</v>
      </c>
      <c r="F40" s="2" t="s">
        <v>76</v>
      </c>
    </row>
    <row r="41" spans="1:7" x14ac:dyDescent="0.2">
      <c r="A41" s="2"/>
      <c r="B41" s="14"/>
      <c r="C41" s="1"/>
    </row>
    <row r="42" spans="1:7" x14ac:dyDescent="0.2">
      <c r="A42" s="2"/>
      <c r="B42" s="1"/>
      <c r="C42" s="2"/>
    </row>
    <row r="43" spans="1:7" x14ac:dyDescent="0.2">
      <c r="A43" s="3"/>
      <c r="B43" s="3"/>
      <c r="C43" s="73"/>
      <c r="D43" s="13"/>
    </row>
    <row r="44" spans="1:7" x14ac:dyDescent="0.2">
      <c r="A44" s="2"/>
      <c r="B44" s="2"/>
      <c r="C44" s="2"/>
    </row>
    <row r="45" spans="1:7" x14ac:dyDescent="0.2">
      <c r="A45" s="15"/>
      <c r="B45" s="15"/>
      <c r="C45" s="15"/>
      <c r="D45" s="15"/>
    </row>
    <row r="46" spans="1:7" x14ac:dyDescent="0.2">
      <c r="A46" s="15"/>
      <c r="B46" s="15"/>
      <c r="C46" s="15"/>
      <c r="D46" s="15"/>
    </row>
  </sheetData>
  <mergeCells count="39">
    <mergeCell ref="B6:C8"/>
    <mergeCell ref="D6:D8"/>
    <mergeCell ref="B2:C2"/>
    <mergeCell ref="D2:D5"/>
    <mergeCell ref="B3:C3"/>
    <mergeCell ref="B4:C4"/>
    <mergeCell ref="B5:C5"/>
    <mergeCell ref="A21:B21"/>
    <mergeCell ref="A10:B10"/>
    <mergeCell ref="A11:B11"/>
    <mergeCell ref="A12:B12"/>
    <mergeCell ref="A13:B13"/>
    <mergeCell ref="A14:B14"/>
    <mergeCell ref="A15:B15"/>
    <mergeCell ref="A37:B37"/>
    <mergeCell ref="A38:B38"/>
    <mergeCell ref="A39:D39"/>
    <mergeCell ref="A28:B28"/>
    <mergeCell ref="A29:B29"/>
    <mergeCell ref="A30:B30"/>
    <mergeCell ref="A31:B31"/>
    <mergeCell ref="A32:B32"/>
    <mergeCell ref="A33:B33"/>
    <mergeCell ref="F2:F5"/>
    <mergeCell ref="F6:F8"/>
    <mergeCell ref="A34:B34"/>
    <mergeCell ref="A35:B35"/>
    <mergeCell ref="A36:B36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</mergeCells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RZiS korekta</vt:lpstr>
      <vt:lpstr>BILANS korekta</vt:lpstr>
      <vt:lpstr>ZZwFJ korekta</vt:lpstr>
      <vt:lpstr>'ZZwFJ korekta'!Obszar_wydruku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mborowska</dc:creator>
  <cp:lastModifiedBy>mborowska</cp:lastModifiedBy>
  <cp:lastPrinted>2020-06-15T07:57:57Z</cp:lastPrinted>
  <dcterms:created xsi:type="dcterms:W3CDTF">2019-04-25T08:10:14Z</dcterms:created>
  <dcterms:modified xsi:type="dcterms:W3CDTF">2020-07-07T08:52:53Z</dcterms:modified>
</cp:coreProperties>
</file>