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cydejko\Desktop\pliki do wspólnego tymczasowo\SESJA 11.03.2025\Uchwały\"/>
    </mc:Choice>
  </mc:AlternateContent>
  <xr:revisionPtr revIDLastSave="0" documentId="8_{7E727795-A183-4ECA-9A9B-0594720C85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6" sheetId="5" r:id="rId1"/>
  </sheets>
  <externalReferences>
    <externalReference r:id="rId2"/>
    <externalReference r:id="rId3"/>
  </externalReferences>
  <definedNames>
    <definedName name="_xlnm._FilterDatabase" localSheetId="0" hidden="1">'zał. 6'!$A$12:$N$98</definedName>
    <definedName name="BEx00BUANS18CZKCOPEB5UNV3PQD" hidden="1">[1]Program!#REF!</definedName>
    <definedName name="BEx00JC31DY11L45SEU4B10BIN6W" hidden="1">[1]Table!#REF!</definedName>
    <definedName name="BEx1JNQDSEUBL3L3LC76HM24DGDH" localSheetId="0" hidden="1">Tech '[2]2'!$B$7:$D$8</definedName>
    <definedName name="BEx1JNQDSEUBL3L3LC76HM24DGDH" hidden="1">Tech '[2]2'!$B$7:$D$8</definedName>
    <definedName name="BEx1K6M43OV9IHXKBP5PR2Q1KUHB" hidden="1">[1]Program!#REF!</definedName>
    <definedName name="BEx1N3CUJ3UX61X38ZAJVPEN4KMC" hidden="1">[1]Table!#REF!</definedName>
    <definedName name="BEx1NAEIC18JWFA1FKKXBE0X2A63" localSheetId="0" hidden="1">Tech '[2]2'!$B$7:$D$8</definedName>
    <definedName name="BEx1NAEIC18JWFA1FKKXBE0X2A63" hidden="1">Tech '[2]2'!$B$7:$D$8</definedName>
    <definedName name="BEx1OOQZC5G5EPE3UHSREB2MHU5L" localSheetId="0" hidden="1">Table '[2]2'!$B$6:$E$7</definedName>
    <definedName name="BEx1OOQZC5G5EPE3UHSREB2MHU5L" hidden="1">Table '[2]2'!$B$6:$E$7</definedName>
    <definedName name="BEx1UNHCZVFXD96DJKJ3RT1554VZ" localSheetId="0" hidden="1">Tech '[2]2'!$B$7</definedName>
    <definedName name="BEx1UNHCZVFXD96DJKJ3RT1554VZ" hidden="1">Tech '[2]2'!$B$7</definedName>
    <definedName name="BEx1WKPRLBV7BWJCYEIJYMHKC5QL" hidden="1">[1]Program!#REF!</definedName>
    <definedName name="BEx3FR251HFU7A33PU01SJUENL2B" hidden="1">[1]Table!#REF!</definedName>
    <definedName name="BEx3IDGP757S6TCEDX8WJN9NEV5G" localSheetId="0" hidden="1">Table '[2]2'!$B$6:$E$7</definedName>
    <definedName name="BEx3IDGP757S6TCEDX8WJN9NEV5G" hidden="1">Table '[2]2'!$B$6:$E$7</definedName>
    <definedName name="BEx3M9KMVQEHEPB4HEQLC2EILW6U" hidden="1">[1]Table!#REF!</definedName>
    <definedName name="BEx3NRD9QEMKKEBCI53JQ8I6AT8A" hidden="1">[1]Program!#REF!</definedName>
    <definedName name="BEx3O85IKWARA6NCJOLRBRJFMEWW" hidden="1">[1]Table!#REF!</definedName>
    <definedName name="BEx3QSWT2S5KWG6U2V9711IYDQBM" hidden="1">[1]Table!#REF!</definedName>
    <definedName name="BEx3T6MJ1QDJ929WMUDVZ0O3UW0Y" hidden="1">[1]Table!#REF!</definedName>
    <definedName name="BEx5HAOT9XWUF7XIFRZZS8B9F5TZ" hidden="1">[1]Table!#REF!</definedName>
    <definedName name="BEx5MLQZM68YQSKARVWTTPINFQ2C" hidden="1">[1]Table!#REF!</definedName>
    <definedName name="BEx78SFO5VR28677DWZEMDN7G86X" hidden="1">[1]Table!#REF!</definedName>
    <definedName name="BEx79ZQPD5VS4WT5QFAS9C0ZZ3QB" hidden="1">[1]Program!#REF!</definedName>
    <definedName name="BEx7BZ7YP1HCDJ0IOXDF99SZ4JW8" localSheetId="0" hidden="1">Table '[2]2'!$B$6:$E$7</definedName>
    <definedName name="BEx7BZ7YP1HCDJ0IOXDF99SZ4JW8" hidden="1">Table '[2]2'!$B$6:$E$7</definedName>
    <definedName name="BEx7EEA3C06K0NDWWF67H1LGWJTP" localSheetId="0" hidden="1">Tech '[2]2'!$B$7:$D$8</definedName>
    <definedName name="BEx7EEA3C06K0NDWWF67H1LGWJTP" hidden="1">Tech '[2]2'!$B$7:$D$8</definedName>
    <definedName name="BEx7IDU731KIMMMUB2KOJYXINEUF" localSheetId="0" hidden="1">Table '[2]2'!$B$6:$E$7</definedName>
    <definedName name="BEx7IDU731KIMMMUB2KOJYXINEUF" hidden="1">Table '[2]2'!$B$6:$E$7</definedName>
    <definedName name="BEx7KSAS8BZT6H8OQCZ5DNSTMO07" hidden="1">[1]Table!#REF!</definedName>
    <definedName name="BEx91LZBE45Q15CO1A4CL05TA9PA" localSheetId="0" hidden="1">Tech '[2]2'!$B$7</definedName>
    <definedName name="BEx91LZBE45Q15CO1A4CL05TA9PA" hidden="1">Tech '[2]2'!$B$7</definedName>
    <definedName name="BEx92ER2RMY93TZK0D9L9T3H0GI5" hidden="1">[1]Table!#REF!</definedName>
    <definedName name="BEx92PUBDIXAU1FW5ZAXECMAU0LN" hidden="1">[1]Table!#REF!</definedName>
    <definedName name="BEx93IGO5KQJFKP47UNVU5UYX4UJ" localSheetId="0" hidden="1">Tech '[2]2'!$B$7:$D$8</definedName>
    <definedName name="BEx93IGO5KQJFKP47UNVU5UYX4UJ" hidden="1">Tech '[2]2'!$B$7:$D$8</definedName>
    <definedName name="BEx962RO55IFNF4RDJB61L4V7K1Z" localSheetId="0" hidden="1">Table '[2]2'!$B$6</definedName>
    <definedName name="BEx962RO55IFNF4RDJB61L4V7K1Z" hidden="1">Table '[2]2'!$B$6</definedName>
    <definedName name="BEx9AWLDPTVNKHOT99L4EFJVJIPJ" localSheetId="0" hidden="1">Table '[2]2'!$B$6:$E$7</definedName>
    <definedName name="BEx9AWLDPTVNKHOT99L4EFJVJIPJ" hidden="1">Table '[2]2'!$B$6:$E$7</definedName>
    <definedName name="BEx9E14TDNSEMI784W0OTIEQMWN6" hidden="1">[1]Table!#REF!</definedName>
    <definedName name="BEx9F78N4HY0XFGBQ4UJRD52L1EI" hidden="1">[1]Table!#REF!</definedName>
    <definedName name="BEx9FJTSRCZ3ZXT3QVBJT5NF8T7V" hidden="1">[1]Table!#REF!</definedName>
    <definedName name="BExAZF1R9VK1091T3EY136MAX031" localSheetId="0" hidden="1">Table '[2]2'!$B$6:$E$7</definedName>
    <definedName name="BExAZF1R9VK1091T3EY136MAX031" hidden="1">Table '[2]2'!$B$6:$E$7</definedName>
    <definedName name="BExB0FRDEYDEUEAB1W8KD6D965XA" hidden="1">[1]Table!#REF!</definedName>
    <definedName name="BExB4GYP1Z26CNWQ5JX1AZT26AK6" hidden="1">[1]Table!#REF!</definedName>
    <definedName name="BExB5J6BULXJ78GPXRTAPDH4G7AR" localSheetId="0" hidden="1">Tech '[2]2'!$B$7</definedName>
    <definedName name="BExB5J6BULXJ78GPXRTAPDH4G7AR" hidden="1">Tech '[2]2'!$B$7</definedName>
    <definedName name="BExCSJOK2YSYQI7IUH6LRVUR4DLW" hidden="1">[1]Program!#REF!</definedName>
    <definedName name="BExCWBG2R7HVTLH6ZR7LW8VDU5HK" hidden="1">[1]Program!#REF!</definedName>
    <definedName name="BExD6PRPI2Y2MPQ0G8Z45HVZAZEM" hidden="1">[1]Program!#REF!</definedName>
    <definedName name="BExD9MNYBYB1AICQL5165G472IE2" hidden="1">[1]Table!#REF!</definedName>
    <definedName name="BExEPYT6VDSMR8MU2341Q5GM2Y9V" hidden="1">[1]Table!#REF!</definedName>
    <definedName name="BExERWCEBKQRYWRQLYJ4UCMMKTHG" hidden="1">[1]Table!#REF!</definedName>
    <definedName name="BExF2A2F3L424VUDIW1TM9GF0CZT" localSheetId="0" hidden="1">Tech '[2]2'!$B$7:$F$10</definedName>
    <definedName name="BExF2A2F3L424VUDIW1TM9GF0CZT" hidden="1">Tech '[2]2'!$B$7:$F$10</definedName>
    <definedName name="BExF3I9T44X7DV9HHV51DVDDPPZG" hidden="1">[1]Table!#REF!</definedName>
    <definedName name="BExF59I9OWD34Y4H6CWXT413GTG7" localSheetId="0" hidden="1">Tech '[2]2'!$B$7</definedName>
    <definedName name="BExF59I9OWD34Y4H6CWXT413GTG7" hidden="1">Tech '[2]2'!$B$7</definedName>
    <definedName name="BExF6EV7I35NVMIJGYTB6E24YVPA" hidden="1">[1]Table!#REF!</definedName>
    <definedName name="BExF8KXWBJ4YK6NBK9MHQMWQR2MY" hidden="1">[1]Program!#REF!</definedName>
    <definedName name="BExGR4CW3WRIID17GGX4MI9ZDHFE" hidden="1">[1]Table!#REF!</definedName>
    <definedName name="BExGROVWCCR4X8B9VLKKP5XA484H" localSheetId="0" hidden="1">Table '[2]2'!$B$6:$F$9</definedName>
    <definedName name="BExGROVWCCR4X8B9VLKKP5XA484H" hidden="1">Table '[2]2'!$B$6:$F$9</definedName>
    <definedName name="BExGUQF9N9FKI7S0H30WUAEB5LPD" hidden="1">[1]Table!#REF!</definedName>
    <definedName name="BExGXWB73RJ4BASBQTQ8EY0EC1EB" hidden="1">[1]Table!#REF!</definedName>
    <definedName name="BExGZLG9HZMF6JJNTH1C8F0IRQDV" localSheetId="0" hidden="1">Tech '[2]2'!$B$7</definedName>
    <definedName name="BExGZLG9HZMF6JJNTH1C8F0IRQDV" hidden="1">Tech '[2]2'!$B$7</definedName>
    <definedName name="BExH1Z0GIUSVTF2H1G1I3PDGBNK2" hidden="1">[1]Table!#REF!</definedName>
    <definedName name="BExIN4OR435DL1US13JQPOQK8GD5" hidden="1">[1]Table!#REF!</definedName>
    <definedName name="BExISC5B700MZUBFTQ9K4IKTF7HR" hidden="1">[1]Table!#REF!</definedName>
    <definedName name="BExIUF814DVSS8QPNNDGYQDXHYWW" localSheetId="0" hidden="1">Table '[2]2'!$B$12:$F$15</definedName>
    <definedName name="BExIUF814DVSS8QPNNDGYQDXHYWW" hidden="1">Table '[2]2'!$B$12:$F$15</definedName>
    <definedName name="BExIWKE9MGIDWORBI43AWTUNYFAN" hidden="1">[1]Table!#REF!</definedName>
    <definedName name="BExKHA6PRNGCSA5OJFU1ZQ4EK106" hidden="1">[1]Program!#REF!</definedName>
    <definedName name="BExKILE008SF3KTAN8WML3XKI1NZ" hidden="1">[1]Table!#REF!</definedName>
    <definedName name="BExKKB4I3JJ0LKPZ18IU5741ZAFI" hidden="1">[1]Program!#REF!</definedName>
    <definedName name="BExKLLQ8BGWPX57MTGMBZ13QB49E" localSheetId="0" hidden="1">Table '[2]2'!$B$6:$E$7</definedName>
    <definedName name="BExKLLQ8BGWPX57MTGMBZ13QB49E" hidden="1">Table '[2]2'!$B$6:$E$7</definedName>
    <definedName name="BExKRQLUPRQRM44MYT2CGRMMSMVS" localSheetId="0" hidden="1">Table '[2]2'!$B$6:$E$7</definedName>
    <definedName name="BExKRQLUPRQRM44MYT2CGRMMSMVS" hidden="1">Table '[2]2'!$B$6:$E$7</definedName>
    <definedName name="BExKU9EYQS263540JI0XSM95OVYV" localSheetId="0" hidden="1">Tech '[2]2'!$B$7</definedName>
    <definedName name="BExKU9EYQS263540JI0XSM95OVYV" hidden="1">Tech '[2]2'!$B$7</definedName>
    <definedName name="BExMAZNAR2BC03QNZXFZTD34LRUG" hidden="1">[1]Table!#REF!</definedName>
    <definedName name="BExMBYPQDG9AYDQ5E8IECVFREPO6" hidden="1">[1]Table!#REF!</definedName>
    <definedName name="BExMMN865Q6AZR72V10AQHUOJUEU" hidden="1">[1]Program!#REF!</definedName>
    <definedName name="BExMMV0P6P5YS3C35G0JYYHI7992" hidden="1">[1]Table!#REF!</definedName>
    <definedName name="BExO61IJIOOR1QEGSOUYMDR9KP0A" hidden="1">[1]Program!#REF!</definedName>
    <definedName name="BExO9J3A438976RXIUX5U9SU5T55" hidden="1">[1]Table!#REF!</definedName>
    <definedName name="BExOLA4438XNGRN01R2GKLYV7LQY" localSheetId="0" hidden="1">Table '[2]2'!$B$6:$E$7</definedName>
    <definedName name="BExOLA4438XNGRN01R2GKLYV7LQY" hidden="1">Table '[2]2'!$B$6:$E$7</definedName>
    <definedName name="BExQ4ZC7LXL6LP7RTMRTG1HNQ3T8" localSheetId="0" hidden="1">Tech '[2]2'!$B$7:$D$8</definedName>
    <definedName name="BExQ4ZC7LXL6LP7RTMRTG1HNQ3T8" hidden="1">Tech '[2]2'!$B$7:$D$8</definedName>
    <definedName name="BExQ8DRJ8W4OZEYCI7MJE4BPYDXQ" hidden="1">[1]Program!#REF!</definedName>
    <definedName name="BExQ8WNAE97RVSLZ2XXPOKTUFVRV" localSheetId="0" hidden="1">Table '[2]2'!$B$6:$E$7</definedName>
    <definedName name="BExQ8WNAE97RVSLZ2XXPOKTUFVRV" hidden="1">Table '[2]2'!$B$6:$E$7</definedName>
    <definedName name="BExQ9NRP5HIF2R3UOI7NSJDSJHNQ" localSheetId="0" hidden="1">Tech '[2]2'!$B$7:$D$8</definedName>
    <definedName name="BExQ9NRP5HIF2R3UOI7NSJDSJHNQ" hidden="1">Tech '[2]2'!$B$7:$D$8</definedName>
    <definedName name="BExQ9ZLYHWABXAA9NJDW8ZS0UQ9P" hidden="1">[1]Table!#REF!</definedName>
    <definedName name="BExQBDICMZTSA1X73TMHNO4JSFLN" hidden="1">[1]Table!#REF!</definedName>
    <definedName name="BExQFPSWEMA8WBUZ4WK20LR13VSU" hidden="1">[1]Table!#REF!</definedName>
    <definedName name="BExRZIRRIXRUMZ5GOO95S7460BMP" hidden="1">[1]Table!#REF!</definedName>
    <definedName name="BExS0GHQUF6YT0RU3TKDEO8CSJYB" hidden="1">[1]Table!#REF!</definedName>
    <definedName name="BExSD6A6NY15YSMFH51ST6XJY429" hidden="1">[1]Table!#REF!</definedName>
    <definedName name="BExSDS5SH8FO75GZUTSMGEAFZISP" localSheetId="0" hidden="1">Tech '[2]2'!$B$7:$E$8</definedName>
    <definedName name="BExSDS5SH8FO75GZUTSMGEAFZISP" hidden="1">Tech '[2]2'!$B$7:$E$8</definedName>
    <definedName name="BExTUY9WNSJ91GV8CP0SKJTEIV82" hidden="1">[1]Table!#REF!</definedName>
    <definedName name="BExTW5QELCYGKKLSPR4XKLCUV38U" localSheetId="0" hidden="1">Tech '[2]2'!$B$7:$D$8</definedName>
    <definedName name="BExTW5QELCYGKKLSPR4XKLCUV38U" hidden="1">Tech '[2]2'!$B$7:$D$8</definedName>
    <definedName name="BExTYPLBARP1AG3DJRI8LWETC03F" hidden="1">[1]Program!#REF!</definedName>
    <definedName name="BExU08QG60DCMZY6USTH8TZJ869N" hidden="1">[1]Table!#REF!</definedName>
    <definedName name="BExU2TXVT25ZTOFQAF6CM53Z1RLF" hidden="1">[1]Table!#REF!</definedName>
    <definedName name="BExUEFKOQWXXGRNLAOJV2BJ66UB8" hidden="1">[1]Table!#REF!</definedName>
    <definedName name="BExVT9H0R0T7WGQAAC0HABMG54YM" hidden="1">[1]Table!#REF!</definedName>
    <definedName name="BExW0386REQRCQCVT9BCX80UPTRY" hidden="1">[1]Table!#REF!</definedName>
    <definedName name="BExW1TKA0Z9OP2DTG50GZR5EG8C7" hidden="1">[1]Table!#REF!</definedName>
    <definedName name="BExW3FEO8FI8N6AGQKYEG4SQVJWB" hidden="1">[1]Table!#REF!</definedName>
    <definedName name="BExW5BFRGD2UWWVH7SPO136K7851" localSheetId="0" hidden="1">Tech '[2]2'!$B$7:$D$8</definedName>
    <definedName name="BExW5BFRGD2UWWVH7SPO136K7851" hidden="1">Tech '[2]2'!$B$7:$D$8</definedName>
    <definedName name="BExW6O4Z35OB85OHCLPGYY88A57Q" localSheetId="0" hidden="1">Tech '[2]2'!$B$6</definedName>
    <definedName name="BExW6O4Z35OB85OHCLPGYY88A57Q" hidden="1">Tech '[2]2'!$B$6</definedName>
    <definedName name="BExXUSI39KTQXS9CABKXXZZUTVT7" hidden="1">[1]Table!#REF!</definedName>
    <definedName name="BExXWVFIBQT8OY1O41FRFPFGXQHK" hidden="1">[1]Table!#REF!</definedName>
    <definedName name="BExY5986WNAD8NFCPXC9TVLBU4FG" hidden="1">[1]Table!#REF!</definedName>
    <definedName name="BExY5DF9MS25IFNWGJ1YAS5MDN8R" hidden="1">[1]Table!#REF!</definedName>
    <definedName name="BExZPQ0XY507N8FJMVPKCTK8HC9H" hidden="1">[1]Table!#REF!</definedName>
    <definedName name="BExZQ37OVBR25U32CO2YYVPZOMR5" hidden="1">[1]Table!#REF!</definedName>
    <definedName name="BExZVE4EEACCXBP48IQOAQZ2H4T6" localSheetId="0" hidden="1">Tech '[2]2'!$B$7:$D$8</definedName>
    <definedName name="BExZVE4EEACCXBP48IQOAQZ2H4T6" hidden="1">Tech '[2]2'!$B$7:$D$8</definedName>
    <definedName name="howToChange">#REF!</definedName>
    <definedName name="howToCheck">#REF!</definedName>
    <definedName name="LOLD">1</definedName>
    <definedName name="LOLD_ListaPB">5</definedName>
    <definedName name="LOLD_Table">3</definedName>
    <definedName name="LOLD_Tech">2</definedName>
    <definedName name="_xlnm.Print_Area" localSheetId="0">'zał. 6'!$A$1:$M$95</definedName>
    <definedName name="SAPBEXhrIndnt" hidden="1">"Wide"</definedName>
    <definedName name="SAPsysID" hidden="1">"708C5W7SBKP804JT78WJ0JNKI"</definedName>
    <definedName name="SAPwbID" hidden="1">"ARS"</definedName>
    <definedName name="zadania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5" l="1"/>
  <c r="P8" i="5"/>
  <c r="Q11" i="5"/>
  <c r="O17" i="5" l="1"/>
  <c r="U67" i="5"/>
  <c r="M67" i="5"/>
  <c r="P83" i="5"/>
  <c r="M83" i="5"/>
  <c r="O93" i="5" l="1"/>
  <c r="P93" i="5" s="1"/>
  <c r="P25" i="5" l="1"/>
  <c r="O25" i="5"/>
  <c r="O22" i="5" l="1"/>
  <c r="P11" i="5" l="1"/>
  <c r="K95" i="5"/>
  <c r="M21" i="5" l="1"/>
  <c r="M20" i="5"/>
  <c r="P19" i="5"/>
  <c r="M22" i="5" l="1"/>
  <c r="K111" i="5" l="1"/>
  <c r="U29" i="5" l="1"/>
  <c r="M39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40" i="5"/>
  <c r="M41" i="5"/>
  <c r="M42" i="5"/>
  <c r="M43" i="5"/>
  <c r="M44" i="5"/>
  <c r="M45" i="5"/>
  <c r="L23" i="5"/>
  <c r="L95" i="5" s="1"/>
  <c r="K101" i="5" l="1"/>
  <c r="Q15" i="5" s="1"/>
  <c r="M23" i="5"/>
  <c r="Q101" i="5" l="1"/>
  <c r="Q17" i="5"/>
  <c r="K103" i="5"/>
  <c r="V12" i="5"/>
  <c r="Q26" i="5"/>
  <c r="V93" i="5"/>
  <c r="M93" i="5"/>
  <c r="T17" i="5"/>
  <c r="U17" i="5" l="1"/>
  <c r="Q50" i="5" l="1"/>
  <c r="Q103" i="5" l="1"/>
  <c r="Q57" i="5"/>
  <c r="S62" i="5"/>
  <c r="O60" i="5" l="1"/>
  <c r="V8" i="5" l="1"/>
  <c r="V7" i="5"/>
  <c r="P53" i="5"/>
  <c r="P51" i="5"/>
  <c r="O92" i="5"/>
  <c r="Q53" i="5" l="1"/>
  <c r="Q51" i="5"/>
  <c r="Q18" i="5"/>
  <c r="R18" i="5" s="1"/>
  <c r="M60" i="5"/>
  <c r="M61" i="5"/>
  <c r="M50" i="5"/>
  <c r="M63" i="5"/>
  <c r="M62" i="5"/>
  <c r="P55" i="5" l="1"/>
  <c r="P56" i="5"/>
  <c r="P58" i="5"/>
  <c r="M74" i="5"/>
  <c r="M65" i="5"/>
  <c r="M64" i="5"/>
  <c r="M56" i="5"/>
  <c r="W90" i="5"/>
  <c r="X90" i="5" s="1"/>
  <c r="V94" i="5" l="1"/>
  <c r="V96" i="5"/>
  <c r="W96" i="5" s="1"/>
  <c r="W15" i="5" l="1"/>
  <c r="Y15" i="5" s="1"/>
  <c r="L98" i="5" l="1"/>
  <c r="V15" i="5" s="1"/>
  <c r="R51" i="5"/>
  <c r="U57" i="5"/>
  <c r="U66" i="5" s="1"/>
  <c r="P86" i="5"/>
  <c r="P82" i="5"/>
  <c r="Q104" i="5"/>
  <c r="P85" i="5"/>
  <c r="Z14" i="5" l="1"/>
  <c r="P96" i="5"/>
  <c r="M86" i="5"/>
  <c r="P87" i="5"/>
  <c r="M87" i="5"/>
  <c r="M85" i="5"/>
  <c r="M84" i="5"/>
  <c r="M89" i="5"/>
  <c r="M53" i="5"/>
  <c r="M51" i="5"/>
  <c r="M52" i="5"/>
  <c r="P92" i="5"/>
  <c r="M92" i="5"/>
  <c r="Q45" i="5"/>
  <c r="O47" i="5" l="1"/>
  <c r="O57" i="5"/>
  <c r="O18" i="5"/>
  <c r="L97" i="5"/>
  <c r="P97" i="5"/>
  <c r="K97" i="5"/>
  <c r="I97" i="5"/>
  <c r="R45" i="5"/>
  <c r="Q46" i="5"/>
  <c r="V45" i="5"/>
  <c r="W45" i="5" s="1"/>
  <c r="AC46" i="5"/>
  <c r="M46" i="5"/>
  <c r="O50" i="5" l="1"/>
  <c r="Q96" i="5"/>
  <c r="R96" i="5" s="1"/>
  <c r="AC45" i="5"/>
  <c r="M47" i="5"/>
  <c r="P54" i="5" l="1"/>
  <c r="Q20" i="5" s="1"/>
  <c r="R20" i="5" s="1"/>
  <c r="M76" i="5" l="1"/>
  <c r="M75" i="5"/>
  <c r="M73" i="5"/>
  <c r="M72" i="5"/>
  <c r="M71" i="5"/>
  <c r="M69" i="5"/>
  <c r="M70" i="5"/>
  <c r="M68" i="5"/>
  <c r="M66" i="5"/>
  <c r="M59" i="5"/>
  <c r="M58" i="5"/>
  <c r="M57" i="5"/>
  <c r="M55" i="5"/>
  <c r="M54" i="5"/>
  <c r="P79" i="5" l="1"/>
  <c r="O94" i="5" l="1"/>
  <c r="P94" i="5" s="1"/>
  <c r="O20" i="5" s="1"/>
  <c r="M81" i="5"/>
  <c r="M18" i="5"/>
  <c r="M19" i="5"/>
  <c r="I95" i="5"/>
  <c r="O79" i="5"/>
  <c r="M48" i="5"/>
  <c r="M77" i="5"/>
  <c r="M78" i="5"/>
  <c r="M79" i="5"/>
  <c r="O90" i="5"/>
  <c r="T90" i="5"/>
  <c r="M82" i="5" l="1"/>
  <c r="M80" i="5" l="1"/>
  <c r="M88" i="5"/>
  <c r="M91" i="5" l="1"/>
  <c r="M94" i="5"/>
  <c r="M90" i="5" l="1"/>
  <c r="J95" i="5" l="1"/>
  <c r="M17" i="5" l="1"/>
  <c r="M95" i="5" l="1"/>
</calcChain>
</file>

<file path=xl/sharedStrings.xml><?xml version="1.0" encoding="utf-8"?>
<sst xmlns="http://schemas.openxmlformats.org/spreadsheetml/2006/main" count="527" uniqueCount="194">
  <si>
    <t>Data podpisania umowy o dofinansowanie projektu***</t>
  </si>
  <si>
    <t>Poziom dofinansowania (w %)***</t>
  </si>
  <si>
    <t>w zł</t>
  </si>
  <si>
    <t>Stanowisko finansowe</t>
  </si>
  <si>
    <t>Pozycje finansowe</t>
  </si>
  <si>
    <t>Obszar funkcjonalny</t>
  </si>
  <si>
    <t>Program budżetowy</t>
  </si>
  <si>
    <t>Proponowane zmiany</t>
  </si>
  <si>
    <t>Plan po zmianach</t>
  </si>
  <si>
    <t>Kod dysponenta</t>
  </si>
  <si>
    <t>Kod</t>
  </si>
  <si>
    <t xml:space="preserve">Nazwa </t>
  </si>
  <si>
    <t xml:space="preserve">zmniejszenia </t>
  </si>
  <si>
    <t>zwiększenia</t>
  </si>
  <si>
    <t>RAZEM</t>
  </si>
  <si>
    <t>GMMW</t>
  </si>
  <si>
    <t>Załącznik nr 1</t>
  </si>
  <si>
    <t>U.16.000</t>
  </si>
  <si>
    <t>758.75814.D2710+000</t>
  </si>
  <si>
    <t>Środki wyrównawcze z budżetu m.st. Warszawy</t>
  </si>
  <si>
    <t>SD/2/K</t>
  </si>
  <si>
    <t>Nazwa dysponenta</t>
  </si>
  <si>
    <t>Rady Dzielnicy Włochy m.st. Warszawy</t>
  </si>
  <si>
    <t>Dzielnica Włochy Urząd</t>
  </si>
  <si>
    <t>inw</t>
  </si>
  <si>
    <r>
      <t xml:space="preserve">WNIOSEK W SPRAWIE ZMIAN W PLANIE: 1) DOCHODÓW,   </t>
    </r>
    <r>
      <rPr>
        <b/>
        <strike/>
        <sz val="10"/>
        <rFont val="Calibri"/>
        <family val="2"/>
        <charset val="238"/>
        <scheme val="minor"/>
      </rPr>
      <t>w tym  UE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trike/>
        <sz val="10"/>
        <rFont val="Calibri"/>
        <family val="2"/>
        <charset val="238"/>
        <scheme val="minor"/>
      </rPr>
      <t xml:space="preserve"> 2) WYDATKÓW BIEŻĄCYCH, tym  UE  3)  WYDATKÓW MAJĄTKOWYCH, w tym  UE 4) PRZYCHODÓW 5) ROZCHODÓW *),
ZMIAN W PLANIE FINANSOWYM ZADAŃ Z ZAKRESU ADMINISTRACJI RZĄDOWEJ ORAZ INNYCH ZADAŃ ZLECONYCH MIASTU STOŁECZNEMU WARSZAWIE I ZMIAN W PLANIE WYDATKÓW URZĘDU MIASTA STOŁECZNEGO WARSZAWY</t>
    </r>
  </si>
  <si>
    <t>bież</t>
  </si>
  <si>
    <t>doch</t>
  </si>
  <si>
    <t>zwiększenie do dyspozycji</t>
  </si>
  <si>
    <t>DWB/6/RD</t>
  </si>
  <si>
    <t xml:space="preserve">ZGN Włochy </t>
  </si>
  <si>
    <t>J.16.000</t>
  </si>
  <si>
    <t>Wpływy z usług - zwrot odpłatności za media</t>
  </si>
  <si>
    <t>DWB/6/WU/ME</t>
  </si>
  <si>
    <t>Środki na inwestycje pozyskane z innych źródeł</t>
  </si>
  <si>
    <t>600.60016.D6290+000</t>
  </si>
  <si>
    <t>DZM/4</t>
  </si>
  <si>
    <t>700.70005.D0770+000</t>
  </si>
  <si>
    <t>DWM/1/NG</t>
  </si>
  <si>
    <t>Wykonanie wg stanu na dzień 27.01.2022r</t>
  </si>
  <si>
    <t>801.80195.D2051+000</t>
  </si>
  <si>
    <t>DWM/1/ON</t>
  </si>
  <si>
    <t>700.70005.D0800+000</t>
  </si>
  <si>
    <t>Wpływy z tytułu odszkodowania za przejęte nieruchomości pod inwestycje celu publicznego</t>
  </si>
  <si>
    <t xml:space="preserve">Wpływy ze sprzedaży nieruchomości gruntowych </t>
  </si>
  <si>
    <t>Wpływy z różnych dochodów</t>
  </si>
  <si>
    <t>Pozostałe odsetki</t>
  </si>
  <si>
    <t>DWB/6/PO</t>
  </si>
  <si>
    <t>Dzielnicowe Biuro Finansów Oświaty</t>
  </si>
  <si>
    <t>Inicjatywy wspólnotowe realizowane w ramach Programu ERASMUS+, pn.: „Nowa europejska szkoła"</t>
  </si>
  <si>
    <t>GKZP</t>
  </si>
  <si>
    <t>DWB/5/UW/RW</t>
  </si>
  <si>
    <t>Opłaty roczne za użytkowanie wieczyste</t>
  </si>
  <si>
    <t>DWB/6/WU/PO</t>
  </si>
  <si>
    <t>Wpływy z usług - pozostałe</t>
  </si>
  <si>
    <t>DWM/1/PO</t>
  </si>
  <si>
    <t xml:space="preserve">Wpływy ze sprzedaży pozostałych nieruchomości  </t>
  </si>
  <si>
    <t>756.75618.D0490+000</t>
  </si>
  <si>
    <t>DWB/4/OA</t>
  </si>
  <si>
    <t>DWB/4/PD</t>
  </si>
  <si>
    <t>Opłaty adiacenckie</t>
  </si>
  <si>
    <t>Opłaty za zajęcie pasa drogowego</t>
  </si>
  <si>
    <t>700.70005.D0920+000</t>
  </si>
  <si>
    <t>700.70005.D0550+000</t>
  </si>
  <si>
    <t>750.75023.D0970+000</t>
  </si>
  <si>
    <t>700.70007.D0750+000</t>
  </si>
  <si>
    <t>Wpływy z czynszu za mieszkania komunalne</t>
  </si>
  <si>
    <t>DWB/5/ND/MI</t>
  </si>
  <si>
    <t>700.70005.D0750+000</t>
  </si>
  <si>
    <t>Wpływy z najmu lokali użytkowych</t>
  </si>
  <si>
    <t>DWB/5/ND/LU</t>
  </si>
  <si>
    <t>Wpływy z tytułu kar i odszkodowań wynikających z umów</t>
  </si>
  <si>
    <t>DWB/6/MP/PO</t>
  </si>
  <si>
    <t>750.75023.D0950+000</t>
  </si>
  <si>
    <t>700.70007.D0950+000</t>
  </si>
  <si>
    <t>Pozostałe wpływy z różnych opłat</t>
  </si>
  <si>
    <t>DWB/6/RO/PO</t>
  </si>
  <si>
    <t>750.75023.D0640+000</t>
  </si>
  <si>
    <t>756.75618.D0690+000</t>
  </si>
  <si>
    <t>700.70007.D0640+000</t>
  </si>
  <si>
    <t>600.60019.D0690+000</t>
  </si>
  <si>
    <t xml:space="preserve">Wpływy z tytułu zwrotu podatku VAT </t>
  </si>
  <si>
    <t>DWB/6/WA</t>
  </si>
  <si>
    <t>750.75023.D0940+000</t>
  </si>
  <si>
    <t>700.70007.D0940+000</t>
  </si>
  <si>
    <t>ZGN</t>
  </si>
  <si>
    <t>OSiR</t>
  </si>
  <si>
    <t>926.92604.D0940+000</t>
  </si>
  <si>
    <t xml:space="preserve">OSiR Włochy </t>
  </si>
  <si>
    <t>SFUE/4/433</t>
  </si>
  <si>
    <t>SFUE/4/390</t>
  </si>
  <si>
    <t>Inicjatywy wspólnotowe realizowane w ramach Programu ERASMUS+, pn.: „Nauczyciel na miarę XXI wieku - językowo-metodyczne kształcenie kadry"</t>
  </si>
  <si>
    <t>DZB/4/IW/K</t>
  </si>
  <si>
    <t>SFUE/16/126</t>
  </si>
  <si>
    <t>Inicjatywy wspólnotowe realizowane w ramach Regionalnego Programu Operacyjnego Województwa Mazowieckiego 2014-2020 pn.: „Akademia Przedszkolaka"</t>
  </si>
  <si>
    <t>MWPO</t>
  </si>
  <si>
    <t>Pozostałe dotacje otrzymane od Marszałka Województwa</t>
  </si>
  <si>
    <t>DWM/5/MW/K</t>
  </si>
  <si>
    <t>926.92604.D0970+000</t>
  </si>
  <si>
    <t>926.92604.D0830+000</t>
  </si>
  <si>
    <t>926.92604.D0750+000</t>
  </si>
  <si>
    <t>Pozodtałe dochody z najmu i dzierżawy</t>
  </si>
  <si>
    <t>DWB/5/ND/PO</t>
  </si>
  <si>
    <t>WIR</t>
  </si>
  <si>
    <t>Opłata roczna za użytkowanie wieczyste</t>
  </si>
  <si>
    <t>750.75023.D0920+000</t>
  </si>
  <si>
    <t>700.70005.D0970+000</t>
  </si>
  <si>
    <t>801.80120.D0940+000</t>
  </si>
  <si>
    <t>801.80150.D0940+000</t>
  </si>
  <si>
    <t>852.85215.D0940+000</t>
  </si>
  <si>
    <t>851.85154.D0940+000</t>
  </si>
  <si>
    <t>Wpływy z garaży</t>
  </si>
  <si>
    <t>DWB/5/ND/NG</t>
  </si>
  <si>
    <t>Wpływy z reklam</t>
  </si>
  <si>
    <t>DWB/5/ND/PR</t>
  </si>
  <si>
    <t>x</t>
  </si>
  <si>
    <t>700.70005.D0830+000</t>
  </si>
  <si>
    <t>700.70007.D0830+000</t>
  </si>
  <si>
    <t>700.70005.D0940+000</t>
  </si>
  <si>
    <t>per saldo</t>
  </si>
  <si>
    <t>inwestycje</t>
  </si>
  <si>
    <t>wydatki</t>
  </si>
  <si>
    <t>dochody</t>
  </si>
  <si>
    <t>852.85219.D0940+000</t>
  </si>
  <si>
    <t xml:space="preserve">Wplywy z różnych dochodów </t>
  </si>
  <si>
    <t>OPS Dzielnicy Włochy</t>
  </si>
  <si>
    <t>852.85228.D0830+000</t>
  </si>
  <si>
    <t>Wpływy z usług -pozostałe</t>
  </si>
  <si>
    <t>DBFO Włochy</t>
  </si>
  <si>
    <t>SFUE/…......</t>
  </si>
  <si>
    <t>801.80104.D0830+000</t>
  </si>
  <si>
    <t xml:space="preserve">Wpływy z różnych dochodów </t>
  </si>
  <si>
    <t>801.80195.D2057+000</t>
  </si>
  <si>
    <t>801.80195.D2059+000</t>
  </si>
  <si>
    <t>Inicjatywy wspólnotowe realizowane w ramach Programu Fundusze Europejskie dla Rozwoju Społecznego 2021 -2027 ze środków Europejskiego Funduszu Społecznego Plus (EFS+), pn.: „Rozwój nauczycieli gwarancją sukcesu szkoły"</t>
  </si>
  <si>
    <t>801.80104.D6300+000</t>
  </si>
  <si>
    <t>Dzielnica Włochy Urząd (WIR)</t>
  </si>
  <si>
    <t>U.16 000</t>
  </si>
  <si>
    <t>DE/16/0001</t>
  </si>
  <si>
    <t xml:space="preserve">środki na inwestycje pozyskane z innych źródeł </t>
  </si>
  <si>
    <t>U.16 001</t>
  </si>
  <si>
    <t>DE/16/0002</t>
  </si>
  <si>
    <t>U.16 002</t>
  </si>
  <si>
    <t>DE/16/0003</t>
  </si>
  <si>
    <t>U.16 003</t>
  </si>
  <si>
    <t>DE/16/0004</t>
  </si>
  <si>
    <t>U.16 004</t>
  </si>
  <si>
    <t>DE/16/0005</t>
  </si>
  <si>
    <t>U.16 005</t>
  </si>
  <si>
    <t>DE/16/0006</t>
  </si>
  <si>
    <t>U.16 006</t>
  </si>
  <si>
    <t>DE/16/0007</t>
  </si>
  <si>
    <t>U.16 007</t>
  </si>
  <si>
    <t>DE/16/0008</t>
  </si>
  <si>
    <t>U.16 008</t>
  </si>
  <si>
    <t>DE/16/0009</t>
  </si>
  <si>
    <t>U.16 009</t>
  </si>
  <si>
    <t>DE/16/0010</t>
  </si>
  <si>
    <t>U.16 010</t>
  </si>
  <si>
    <t>DE/16/0011</t>
  </si>
  <si>
    <t>U.16 011</t>
  </si>
  <si>
    <t>DE/16/0012</t>
  </si>
  <si>
    <t>U.16 012</t>
  </si>
  <si>
    <t>DE/16/0013</t>
  </si>
  <si>
    <t>U.16 013</t>
  </si>
  <si>
    <t>DE/16/0014</t>
  </si>
  <si>
    <t>U.16 014</t>
  </si>
  <si>
    <t>DE/16/0015</t>
  </si>
  <si>
    <t>U.16 015</t>
  </si>
  <si>
    <t>DE/16/0016</t>
  </si>
  <si>
    <t>U.16 016</t>
  </si>
  <si>
    <t>DE/16/00</t>
  </si>
  <si>
    <t>U.16 017</t>
  </si>
  <si>
    <t>U.16 018</t>
  </si>
  <si>
    <t>U.16 019</t>
  </si>
  <si>
    <t>U.16 020</t>
  </si>
  <si>
    <t>U.16 021</t>
  </si>
  <si>
    <t>DE/16/…..</t>
  </si>
  <si>
    <t>DWB/6/RO/PD</t>
  </si>
  <si>
    <t>Wpływy z opłat za zajęcie pasa drogowego</t>
  </si>
  <si>
    <t>DWB/6/OP</t>
  </si>
  <si>
    <t>Odsetki od nieterminowych płatności podatków</t>
  </si>
  <si>
    <t>756.75618.D0910+000</t>
  </si>
  <si>
    <t>600.60016.D0920+000</t>
  </si>
  <si>
    <t>600.60016.D0620+000</t>
  </si>
  <si>
    <t>Dotacje z budżetu Województwa Mazowieckiego z tytułu pomocy finansowej na zadania bieżące</t>
  </si>
  <si>
    <t>OFMS/0015</t>
  </si>
  <si>
    <t>926.92604.D2710+000</t>
  </si>
  <si>
    <t>Plan wg stanu na dzień 10.02.2025</t>
  </si>
  <si>
    <t>750.75023.D0630+000</t>
  </si>
  <si>
    <t>700.70007.D0970+000</t>
  </si>
  <si>
    <t>700.70007.D0630+000</t>
  </si>
  <si>
    <t>do uchwały nr 40/VIII/2025</t>
  </si>
  <si>
    <t>z 11 marca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</si>
</sst>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8"/>
      <color rgb="FF7030A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4" fillId="0" borderId="0"/>
    <xf numFmtId="4" fontId="6" fillId="2" borderId="8" applyNumberFormat="0" applyProtection="0">
      <alignment horizontal="left" vertical="center" indent="1"/>
    </xf>
    <xf numFmtId="4" fontId="6" fillId="2" borderId="8" applyNumberFormat="0" applyProtection="0">
      <alignment horizontal="left" vertical="center" indent="1"/>
    </xf>
    <xf numFmtId="0" fontId="6" fillId="3" borderId="8" applyNumberFormat="0" applyProtection="0">
      <alignment horizontal="left" vertical="center" indent="1"/>
    </xf>
    <xf numFmtId="4" fontId="6" fillId="0" borderId="8" applyNumberFormat="0" applyProtection="0">
      <alignment horizontal="right" vertical="center"/>
    </xf>
    <xf numFmtId="0" fontId="6" fillId="4" borderId="8" applyNumberFormat="0" applyProtection="0">
      <alignment horizontal="left" vertical="center" indent="1"/>
    </xf>
    <xf numFmtId="0" fontId="6" fillId="5" borderId="8" applyNumberFormat="0" applyProtection="0">
      <alignment horizontal="left" vertical="center" indent="1"/>
    </xf>
    <xf numFmtId="0" fontId="6" fillId="6" borderId="8" applyNumberFormat="0" applyProtection="0">
      <alignment horizontal="left" vertical="center" indent="1"/>
    </xf>
    <xf numFmtId="4" fontId="6" fillId="2" borderId="9" applyNumberFormat="0" applyProtection="0">
      <alignment horizontal="left" vertical="center" indent="1"/>
    </xf>
    <xf numFmtId="4" fontId="6" fillId="2" borderId="9" applyNumberFormat="0" applyProtection="0">
      <alignment horizontal="left" vertical="center" indent="1"/>
    </xf>
    <xf numFmtId="0" fontId="6" fillId="3" borderId="9" applyNumberFormat="0" applyProtection="0">
      <alignment horizontal="left" vertical="center" indent="1"/>
    </xf>
    <xf numFmtId="0" fontId="6" fillId="4" borderId="9" applyNumberFormat="0" applyProtection="0">
      <alignment horizontal="left" vertical="center" indent="1"/>
    </xf>
    <xf numFmtId="0" fontId="6" fillId="5" borderId="9" applyNumberFormat="0" applyProtection="0">
      <alignment horizontal="left" vertical="center" indent="1"/>
    </xf>
    <xf numFmtId="4" fontId="6" fillId="0" borderId="9" applyNumberFormat="0" applyProtection="0">
      <alignment horizontal="right" vertical="center"/>
    </xf>
    <xf numFmtId="0" fontId="6" fillId="6" borderId="9" applyNumberFormat="0" applyProtection="0">
      <alignment horizontal="left" vertical="center" indent="1"/>
    </xf>
  </cellStyleXfs>
  <cellXfs count="12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3" fontId="11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vertical="center"/>
    </xf>
    <xf numFmtId="2" fontId="11" fillId="0" borderId="0" xfId="1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horizontal="right" vertical="center"/>
    </xf>
    <xf numFmtId="3" fontId="13" fillId="0" borderId="7" xfId="1" applyNumberFormat="1" applyFont="1" applyBorder="1" applyAlignment="1">
      <alignment horizontal="right" vertical="center" wrapText="1"/>
    </xf>
    <xf numFmtId="0" fontId="13" fillId="0" borderId="13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5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7" xfId="1" applyNumberFormat="1" applyFont="1" applyBorder="1" applyAlignment="1">
      <alignment horizontal="right" vertical="center" wrapText="1"/>
    </xf>
    <xf numFmtId="3" fontId="7" fillId="0" borderId="1" xfId="1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1" xfId="1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3" fillId="0" borderId="0" xfId="1" applyNumberFormat="1" applyFont="1" applyAlignment="1">
      <alignment horizontal="left" vertical="center" wrapText="1"/>
    </xf>
    <xf numFmtId="165" fontId="11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15" xfId="1" applyFont="1" applyBorder="1" applyAlignment="1">
      <alignment horizontal="left" vertical="center" wrapText="1"/>
    </xf>
    <xf numFmtId="3" fontId="8" fillId="0" borderId="0" xfId="1" applyNumberFormat="1" applyFont="1" applyAlignment="1">
      <alignment horizontal="left" vertical="center"/>
    </xf>
    <xf numFmtId="3" fontId="7" fillId="0" borderId="0" xfId="1" applyNumberFormat="1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3" fontId="14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quotePrefix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" fontId="17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vertical="center"/>
    </xf>
    <xf numFmtId="3" fontId="17" fillId="0" borderId="0" xfId="1" applyNumberFormat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3" fontId="18" fillId="0" borderId="0" xfId="1" applyNumberFormat="1" applyFont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17">
    <cellStyle name="Normalny" xfId="0" builtinId="0"/>
    <cellStyle name="Normalny 2" xfId="1" xr:uid="{00000000-0005-0000-0000-000001000000}"/>
    <cellStyle name="Normalny 3" xfId="2" xr:uid="{00000000-0005-0000-0000-000002000000}"/>
    <cellStyle name="SAPBEXchaText" xfId="10" xr:uid="{00000000-0005-0000-0000-000003000000}"/>
    <cellStyle name="SAPBEXchaText 2" xfId="3" xr:uid="{00000000-0005-0000-0000-000004000000}"/>
    <cellStyle name="SAPBEXHLevel0" xfId="12" xr:uid="{00000000-0005-0000-0000-000005000000}"/>
    <cellStyle name="SAPBEXHLevel0 2 2" xfId="5" xr:uid="{00000000-0005-0000-0000-000006000000}"/>
    <cellStyle name="SAPBEXHLevel1" xfId="13" xr:uid="{00000000-0005-0000-0000-000007000000}"/>
    <cellStyle name="SAPBEXHLevel1 2 2" xfId="7" xr:uid="{00000000-0005-0000-0000-000008000000}"/>
    <cellStyle name="SAPBEXHLevel2" xfId="14" xr:uid="{00000000-0005-0000-0000-000009000000}"/>
    <cellStyle name="SAPBEXHLevel2 2 2" xfId="8" xr:uid="{00000000-0005-0000-0000-00000A000000}"/>
    <cellStyle name="SAPBEXHLevel3" xfId="16" xr:uid="{00000000-0005-0000-0000-00000B000000}"/>
    <cellStyle name="SAPBEXHLevel3 2 2" xfId="9" xr:uid="{00000000-0005-0000-0000-00000C000000}"/>
    <cellStyle name="SAPBEXstdData" xfId="15" xr:uid="{00000000-0005-0000-0000-00000D000000}"/>
    <cellStyle name="SAPBEXstdData 2" xfId="6" xr:uid="{00000000-0005-0000-0000-00000E000000}"/>
    <cellStyle name="SAPBEXstdItem" xfId="11" xr:uid="{00000000-0005-0000-0000-00000F000000}"/>
    <cellStyle name="SAPBEXstdItem 2" xfId="4" xr:uid="{00000000-0005-0000-0000-000010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atuszewska/Moje%20dokumenty/!Bud&#380;et/2011/Instrukcja/Bud&#380;et/Zarz&#261;dzenie/Materia&#322;y%20pomocnicze/Programy%20bud&#380;etowe%20-%20wydatki%20maj&#261;tkowe%20(DP04%20R2009V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Table"/>
      <sheetName val="Tech"/>
      <sheetName val="Program"/>
      <sheetName val="Wydruk"/>
      <sheetName val="Pomocniczy"/>
      <sheetName val="ListaPB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tabl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C111"/>
  <sheetViews>
    <sheetView tabSelected="1" view="pageBreakPreview" zoomScaleNormal="100" zoomScaleSheetLayoutView="100" workbookViewId="0">
      <selection activeCell="G2" sqref="G2"/>
    </sheetView>
  </sheetViews>
  <sheetFormatPr defaultRowHeight="12.75" x14ac:dyDescent="0.25"/>
  <cols>
    <col min="1" max="1" width="20.5703125" style="6" customWidth="1"/>
    <col min="2" max="2" width="10.7109375" style="7" customWidth="1"/>
    <col min="3" max="3" width="8.42578125" style="7" customWidth="1"/>
    <col min="4" max="4" width="9" style="7" customWidth="1"/>
    <col min="5" max="5" width="7.85546875" style="7" customWidth="1"/>
    <col min="6" max="6" width="10.85546875" style="7" customWidth="1"/>
    <col min="7" max="7" width="25" style="7" customWidth="1"/>
    <col min="8" max="8" width="14.42578125" style="7" customWidth="1"/>
    <col min="9" max="9" width="12.42578125" style="7" customWidth="1"/>
    <col min="10" max="10" width="11.85546875" style="7" hidden="1" customWidth="1"/>
    <col min="11" max="11" width="12" style="7" customWidth="1"/>
    <col min="12" max="12" width="11.28515625" style="7" customWidth="1"/>
    <col min="13" max="13" width="13.5703125" style="7" customWidth="1"/>
    <col min="14" max="14" width="13.5703125" style="17" customWidth="1"/>
    <col min="15" max="16" width="9.140625" style="1"/>
    <col min="17" max="17" width="10.140625" style="1" bestFit="1" customWidth="1"/>
    <col min="18" max="18" width="9.28515625" style="1" bestFit="1" customWidth="1"/>
    <col min="19" max="19" width="10.140625" style="1" bestFit="1" customWidth="1"/>
    <col min="20" max="257" width="9.140625" style="1"/>
    <col min="258" max="258" width="25.42578125" style="1" customWidth="1"/>
    <col min="259" max="259" width="10.7109375" style="1" customWidth="1"/>
    <col min="260" max="260" width="8.42578125" style="1" customWidth="1"/>
    <col min="261" max="261" width="9" style="1" customWidth="1"/>
    <col min="262" max="262" width="7.85546875" style="1" customWidth="1"/>
    <col min="263" max="263" width="10.85546875" style="1" customWidth="1"/>
    <col min="264" max="264" width="25" style="1" customWidth="1"/>
    <col min="265" max="265" width="8.85546875" style="1" customWidth="1"/>
    <col min="266" max="266" width="11" style="1" customWidth="1"/>
    <col min="267" max="267" width="14.7109375" style="1" customWidth="1"/>
    <col min="268" max="268" width="12" style="1" customWidth="1"/>
    <col min="269" max="269" width="11.28515625" style="1" customWidth="1"/>
    <col min="270" max="270" width="13.5703125" style="1" customWidth="1"/>
    <col min="271" max="513" width="9.140625" style="1"/>
    <col min="514" max="514" width="25.42578125" style="1" customWidth="1"/>
    <col min="515" max="515" width="10.7109375" style="1" customWidth="1"/>
    <col min="516" max="516" width="8.42578125" style="1" customWidth="1"/>
    <col min="517" max="517" width="9" style="1" customWidth="1"/>
    <col min="518" max="518" width="7.85546875" style="1" customWidth="1"/>
    <col min="519" max="519" width="10.85546875" style="1" customWidth="1"/>
    <col min="520" max="520" width="25" style="1" customWidth="1"/>
    <col min="521" max="521" width="8.85546875" style="1" customWidth="1"/>
    <col min="522" max="522" width="11" style="1" customWidth="1"/>
    <col min="523" max="523" width="14.7109375" style="1" customWidth="1"/>
    <col min="524" max="524" width="12" style="1" customWidth="1"/>
    <col min="525" max="525" width="11.28515625" style="1" customWidth="1"/>
    <col min="526" max="526" width="13.5703125" style="1" customWidth="1"/>
    <col min="527" max="769" width="9.140625" style="1"/>
    <col min="770" max="770" width="25.42578125" style="1" customWidth="1"/>
    <col min="771" max="771" width="10.7109375" style="1" customWidth="1"/>
    <col min="772" max="772" width="8.42578125" style="1" customWidth="1"/>
    <col min="773" max="773" width="9" style="1" customWidth="1"/>
    <col min="774" max="774" width="7.85546875" style="1" customWidth="1"/>
    <col min="775" max="775" width="10.85546875" style="1" customWidth="1"/>
    <col min="776" max="776" width="25" style="1" customWidth="1"/>
    <col min="777" max="777" width="8.85546875" style="1" customWidth="1"/>
    <col min="778" max="778" width="11" style="1" customWidth="1"/>
    <col min="779" max="779" width="14.7109375" style="1" customWidth="1"/>
    <col min="780" max="780" width="12" style="1" customWidth="1"/>
    <col min="781" max="781" width="11.28515625" style="1" customWidth="1"/>
    <col min="782" max="782" width="13.5703125" style="1" customWidth="1"/>
    <col min="783" max="1025" width="9.140625" style="1"/>
    <col min="1026" max="1026" width="25.42578125" style="1" customWidth="1"/>
    <col min="1027" max="1027" width="10.7109375" style="1" customWidth="1"/>
    <col min="1028" max="1028" width="8.42578125" style="1" customWidth="1"/>
    <col min="1029" max="1029" width="9" style="1" customWidth="1"/>
    <col min="1030" max="1030" width="7.85546875" style="1" customWidth="1"/>
    <col min="1031" max="1031" width="10.85546875" style="1" customWidth="1"/>
    <col min="1032" max="1032" width="25" style="1" customWidth="1"/>
    <col min="1033" max="1033" width="8.85546875" style="1" customWidth="1"/>
    <col min="1034" max="1034" width="11" style="1" customWidth="1"/>
    <col min="1035" max="1035" width="14.7109375" style="1" customWidth="1"/>
    <col min="1036" max="1036" width="12" style="1" customWidth="1"/>
    <col min="1037" max="1037" width="11.28515625" style="1" customWidth="1"/>
    <col min="1038" max="1038" width="13.5703125" style="1" customWidth="1"/>
    <col min="1039" max="1281" width="9.140625" style="1"/>
    <col min="1282" max="1282" width="25.42578125" style="1" customWidth="1"/>
    <col min="1283" max="1283" width="10.7109375" style="1" customWidth="1"/>
    <col min="1284" max="1284" width="8.42578125" style="1" customWidth="1"/>
    <col min="1285" max="1285" width="9" style="1" customWidth="1"/>
    <col min="1286" max="1286" width="7.85546875" style="1" customWidth="1"/>
    <col min="1287" max="1287" width="10.85546875" style="1" customWidth="1"/>
    <col min="1288" max="1288" width="25" style="1" customWidth="1"/>
    <col min="1289" max="1289" width="8.85546875" style="1" customWidth="1"/>
    <col min="1290" max="1290" width="11" style="1" customWidth="1"/>
    <col min="1291" max="1291" width="14.7109375" style="1" customWidth="1"/>
    <col min="1292" max="1292" width="12" style="1" customWidth="1"/>
    <col min="1293" max="1293" width="11.28515625" style="1" customWidth="1"/>
    <col min="1294" max="1294" width="13.5703125" style="1" customWidth="1"/>
    <col min="1295" max="1537" width="9.140625" style="1"/>
    <col min="1538" max="1538" width="25.42578125" style="1" customWidth="1"/>
    <col min="1539" max="1539" width="10.7109375" style="1" customWidth="1"/>
    <col min="1540" max="1540" width="8.42578125" style="1" customWidth="1"/>
    <col min="1541" max="1541" width="9" style="1" customWidth="1"/>
    <col min="1542" max="1542" width="7.85546875" style="1" customWidth="1"/>
    <col min="1543" max="1543" width="10.85546875" style="1" customWidth="1"/>
    <col min="1544" max="1544" width="25" style="1" customWidth="1"/>
    <col min="1545" max="1545" width="8.85546875" style="1" customWidth="1"/>
    <col min="1546" max="1546" width="11" style="1" customWidth="1"/>
    <col min="1547" max="1547" width="14.7109375" style="1" customWidth="1"/>
    <col min="1548" max="1548" width="12" style="1" customWidth="1"/>
    <col min="1549" max="1549" width="11.28515625" style="1" customWidth="1"/>
    <col min="1550" max="1550" width="13.5703125" style="1" customWidth="1"/>
    <col min="1551" max="1793" width="9.140625" style="1"/>
    <col min="1794" max="1794" width="25.42578125" style="1" customWidth="1"/>
    <col min="1795" max="1795" width="10.7109375" style="1" customWidth="1"/>
    <col min="1796" max="1796" width="8.42578125" style="1" customWidth="1"/>
    <col min="1797" max="1797" width="9" style="1" customWidth="1"/>
    <col min="1798" max="1798" width="7.85546875" style="1" customWidth="1"/>
    <col min="1799" max="1799" width="10.85546875" style="1" customWidth="1"/>
    <col min="1800" max="1800" width="25" style="1" customWidth="1"/>
    <col min="1801" max="1801" width="8.85546875" style="1" customWidth="1"/>
    <col min="1802" max="1802" width="11" style="1" customWidth="1"/>
    <col min="1803" max="1803" width="14.7109375" style="1" customWidth="1"/>
    <col min="1804" max="1804" width="12" style="1" customWidth="1"/>
    <col min="1805" max="1805" width="11.28515625" style="1" customWidth="1"/>
    <col min="1806" max="1806" width="13.5703125" style="1" customWidth="1"/>
    <col min="1807" max="2049" width="9.140625" style="1"/>
    <col min="2050" max="2050" width="25.42578125" style="1" customWidth="1"/>
    <col min="2051" max="2051" width="10.7109375" style="1" customWidth="1"/>
    <col min="2052" max="2052" width="8.42578125" style="1" customWidth="1"/>
    <col min="2053" max="2053" width="9" style="1" customWidth="1"/>
    <col min="2054" max="2054" width="7.85546875" style="1" customWidth="1"/>
    <col min="2055" max="2055" width="10.85546875" style="1" customWidth="1"/>
    <col min="2056" max="2056" width="25" style="1" customWidth="1"/>
    <col min="2057" max="2057" width="8.85546875" style="1" customWidth="1"/>
    <col min="2058" max="2058" width="11" style="1" customWidth="1"/>
    <col min="2059" max="2059" width="14.7109375" style="1" customWidth="1"/>
    <col min="2060" max="2060" width="12" style="1" customWidth="1"/>
    <col min="2061" max="2061" width="11.28515625" style="1" customWidth="1"/>
    <col min="2062" max="2062" width="13.5703125" style="1" customWidth="1"/>
    <col min="2063" max="2305" width="9.140625" style="1"/>
    <col min="2306" max="2306" width="25.42578125" style="1" customWidth="1"/>
    <col min="2307" max="2307" width="10.7109375" style="1" customWidth="1"/>
    <col min="2308" max="2308" width="8.42578125" style="1" customWidth="1"/>
    <col min="2309" max="2309" width="9" style="1" customWidth="1"/>
    <col min="2310" max="2310" width="7.85546875" style="1" customWidth="1"/>
    <col min="2311" max="2311" width="10.85546875" style="1" customWidth="1"/>
    <col min="2312" max="2312" width="25" style="1" customWidth="1"/>
    <col min="2313" max="2313" width="8.85546875" style="1" customWidth="1"/>
    <col min="2314" max="2314" width="11" style="1" customWidth="1"/>
    <col min="2315" max="2315" width="14.7109375" style="1" customWidth="1"/>
    <col min="2316" max="2316" width="12" style="1" customWidth="1"/>
    <col min="2317" max="2317" width="11.28515625" style="1" customWidth="1"/>
    <col min="2318" max="2318" width="13.5703125" style="1" customWidth="1"/>
    <col min="2319" max="2561" width="9.140625" style="1"/>
    <col min="2562" max="2562" width="25.42578125" style="1" customWidth="1"/>
    <col min="2563" max="2563" width="10.7109375" style="1" customWidth="1"/>
    <col min="2564" max="2564" width="8.42578125" style="1" customWidth="1"/>
    <col min="2565" max="2565" width="9" style="1" customWidth="1"/>
    <col min="2566" max="2566" width="7.85546875" style="1" customWidth="1"/>
    <col min="2567" max="2567" width="10.85546875" style="1" customWidth="1"/>
    <col min="2568" max="2568" width="25" style="1" customWidth="1"/>
    <col min="2569" max="2569" width="8.85546875" style="1" customWidth="1"/>
    <col min="2570" max="2570" width="11" style="1" customWidth="1"/>
    <col min="2571" max="2571" width="14.7109375" style="1" customWidth="1"/>
    <col min="2572" max="2572" width="12" style="1" customWidth="1"/>
    <col min="2573" max="2573" width="11.28515625" style="1" customWidth="1"/>
    <col min="2574" max="2574" width="13.5703125" style="1" customWidth="1"/>
    <col min="2575" max="2817" width="9.140625" style="1"/>
    <col min="2818" max="2818" width="25.42578125" style="1" customWidth="1"/>
    <col min="2819" max="2819" width="10.7109375" style="1" customWidth="1"/>
    <col min="2820" max="2820" width="8.42578125" style="1" customWidth="1"/>
    <col min="2821" max="2821" width="9" style="1" customWidth="1"/>
    <col min="2822" max="2822" width="7.85546875" style="1" customWidth="1"/>
    <col min="2823" max="2823" width="10.85546875" style="1" customWidth="1"/>
    <col min="2824" max="2824" width="25" style="1" customWidth="1"/>
    <col min="2825" max="2825" width="8.85546875" style="1" customWidth="1"/>
    <col min="2826" max="2826" width="11" style="1" customWidth="1"/>
    <col min="2827" max="2827" width="14.7109375" style="1" customWidth="1"/>
    <col min="2828" max="2828" width="12" style="1" customWidth="1"/>
    <col min="2829" max="2829" width="11.28515625" style="1" customWidth="1"/>
    <col min="2830" max="2830" width="13.5703125" style="1" customWidth="1"/>
    <col min="2831" max="3073" width="9.140625" style="1"/>
    <col min="3074" max="3074" width="25.42578125" style="1" customWidth="1"/>
    <col min="3075" max="3075" width="10.7109375" style="1" customWidth="1"/>
    <col min="3076" max="3076" width="8.42578125" style="1" customWidth="1"/>
    <col min="3077" max="3077" width="9" style="1" customWidth="1"/>
    <col min="3078" max="3078" width="7.85546875" style="1" customWidth="1"/>
    <col min="3079" max="3079" width="10.85546875" style="1" customWidth="1"/>
    <col min="3080" max="3080" width="25" style="1" customWidth="1"/>
    <col min="3081" max="3081" width="8.85546875" style="1" customWidth="1"/>
    <col min="3082" max="3082" width="11" style="1" customWidth="1"/>
    <col min="3083" max="3083" width="14.7109375" style="1" customWidth="1"/>
    <col min="3084" max="3084" width="12" style="1" customWidth="1"/>
    <col min="3085" max="3085" width="11.28515625" style="1" customWidth="1"/>
    <col min="3086" max="3086" width="13.5703125" style="1" customWidth="1"/>
    <col min="3087" max="3329" width="9.140625" style="1"/>
    <col min="3330" max="3330" width="25.42578125" style="1" customWidth="1"/>
    <col min="3331" max="3331" width="10.7109375" style="1" customWidth="1"/>
    <col min="3332" max="3332" width="8.42578125" style="1" customWidth="1"/>
    <col min="3333" max="3333" width="9" style="1" customWidth="1"/>
    <col min="3334" max="3334" width="7.85546875" style="1" customWidth="1"/>
    <col min="3335" max="3335" width="10.85546875" style="1" customWidth="1"/>
    <col min="3336" max="3336" width="25" style="1" customWidth="1"/>
    <col min="3337" max="3337" width="8.85546875" style="1" customWidth="1"/>
    <col min="3338" max="3338" width="11" style="1" customWidth="1"/>
    <col min="3339" max="3339" width="14.7109375" style="1" customWidth="1"/>
    <col min="3340" max="3340" width="12" style="1" customWidth="1"/>
    <col min="3341" max="3341" width="11.28515625" style="1" customWidth="1"/>
    <col min="3342" max="3342" width="13.5703125" style="1" customWidth="1"/>
    <col min="3343" max="3585" width="9.140625" style="1"/>
    <col min="3586" max="3586" width="25.42578125" style="1" customWidth="1"/>
    <col min="3587" max="3587" width="10.7109375" style="1" customWidth="1"/>
    <col min="3588" max="3588" width="8.42578125" style="1" customWidth="1"/>
    <col min="3589" max="3589" width="9" style="1" customWidth="1"/>
    <col min="3590" max="3590" width="7.85546875" style="1" customWidth="1"/>
    <col min="3591" max="3591" width="10.85546875" style="1" customWidth="1"/>
    <col min="3592" max="3592" width="25" style="1" customWidth="1"/>
    <col min="3593" max="3593" width="8.85546875" style="1" customWidth="1"/>
    <col min="3594" max="3594" width="11" style="1" customWidth="1"/>
    <col min="3595" max="3595" width="14.7109375" style="1" customWidth="1"/>
    <col min="3596" max="3596" width="12" style="1" customWidth="1"/>
    <col min="3597" max="3597" width="11.28515625" style="1" customWidth="1"/>
    <col min="3598" max="3598" width="13.5703125" style="1" customWidth="1"/>
    <col min="3599" max="3841" width="9.140625" style="1"/>
    <col min="3842" max="3842" width="25.42578125" style="1" customWidth="1"/>
    <col min="3843" max="3843" width="10.7109375" style="1" customWidth="1"/>
    <col min="3844" max="3844" width="8.42578125" style="1" customWidth="1"/>
    <col min="3845" max="3845" width="9" style="1" customWidth="1"/>
    <col min="3846" max="3846" width="7.85546875" style="1" customWidth="1"/>
    <col min="3847" max="3847" width="10.85546875" style="1" customWidth="1"/>
    <col min="3848" max="3848" width="25" style="1" customWidth="1"/>
    <col min="3849" max="3849" width="8.85546875" style="1" customWidth="1"/>
    <col min="3850" max="3850" width="11" style="1" customWidth="1"/>
    <col min="3851" max="3851" width="14.7109375" style="1" customWidth="1"/>
    <col min="3852" max="3852" width="12" style="1" customWidth="1"/>
    <col min="3853" max="3853" width="11.28515625" style="1" customWidth="1"/>
    <col min="3854" max="3854" width="13.5703125" style="1" customWidth="1"/>
    <col min="3855" max="4097" width="9.140625" style="1"/>
    <col min="4098" max="4098" width="25.42578125" style="1" customWidth="1"/>
    <col min="4099" max="4099" width="10.7109375" style="1" customWidth="1"/>
    <col min="4100" max="4100" width="8.42578125" style="1" customWidth="1"/>
    <col min="4101" max="4101" width="9" style="1" customWidth="1"/>
    <col min="4102" max="4102" width="7.85546875" style="1" customWidth="1"/>
    <col min="4103" max="4103" width="10.85546875" style="1" customWidth="1"/>
    <col min="4104" max="4104" width="25" style="1" customWidth="1"/>
    <col min="4105" max="4105" width="8.85546875" style="1" customWidth="1"/>
    <col min="4106" max="4106" width="11" style="1" customWidth="1"/>
    <col min="4107" max="4107" width="14.7109375" style="1" customWidth="1"/>
    <col min="4108" max="4108" width="12" style="1" customWidth="1"/>
    <col min="4109" max="4109" width="11.28515625" style="1" customWidth="1"/>
    <col min="4110" max="4110" width="13.5703125" style="1" customWidth="1"/>
    <col min="4111" max="4353" width="9.140625" style="1"/>
    <col min="4354" max="4354" width="25.42578125" style="1" customWidth="1"/>
    <col min="4355" max="4355" width="10.7109375" style="1" customWidth="1"/>
    <col min="4356" max="4356" width="8.42578125" style="1" customWidth="1"/>
    <col min="4357" max="4357" width="9" style="1" customWidth="1"/>
    <col min="4358" max="4358" width="7.85546875" style="1" customWidth="1"/>
    <col min="4359" max="4359" width="10.85546875" style="1" customWidth="1"/>
    <col min="4360" max="4360" width="25" style="1" customWidth="1"/>
    <col min="4361" max="4361" width="8.85546875" style="1" customWidth="1"/>
    <col min="4362" max="4362" width="11" style="1" customWidth="1"/>
    <col min="4363" max="4363" width="14.7109375" style="1" customWidth="1"/>
    <col min="4364" max="4364" width="12" style="1" customWidth="1"/>
    <col min="4365" max="4365" width="11.28515625" style="1" customWidth="1"/>
    <col min="4366" max="4366" width="13.5703125" style="1" customWidth="1"/>
    <col min="4367" max="4609" width="9.140625" style="1"/>
    <col min="4610" max="4610" width="25.42578125" style="1" customWidth="1"/>
    <col min="4611" max="4611" width="10.7109375" style="1" customWidth="1"/>
    <col min="4612" max="4612" width="8.42578125" style="1" customWidth="1"/>
    <col min="4613" max="4613" width="9" style="1" customWidth="1"/>
    <col min="4614" max="4614" width="7.85546875" style="1" customWidth="1"/>
    <col min="4615" max="4615" width="10.85546875" style="1" customWidth="1"/>
    <col min="4616" max="4616" width="25" style="1" customWidth="1"/>
    <col min="4617" max="4617" width="8.85546875" style="1" customWidth="1"/>
    <col min="4618" max="4618" width="11" style="1" customWidth="1"/>
    <col min="4619" max="4619" width="14.7109375" style="1" customWidth="1"/>
    <col min="4620" max="4620" width="12" style="1" customWidth="1"/>
    <col min="4621" max="4621" width="11.28515625" style="1" customWidth="1"/>
    <col min="4622" max="4622" width="13.5703125" style="1" customWidth="1"/>
    <col min="4623" max="4865" width="9.140625" style="1"/>
    <col min="4866" max="4866" width="25.42578125" style="1" customWidth="1"/>
    <col min="4867" max="4867" width="10.7109375" style="1" customWidth="1"/>
    <col min="4868" max="4868" width="8.42578125" style="1" customWidth="1"/>
    <col min="4869" max="4869" width="9" style="1" customWidth="1"/>
    <col min="4870" max="4870" width="7.85546875" style="1" customWidth="1"/>
    <col min="4871" max="4871" width="10.85546875" style="1" customWidth="1"/>
    <col min="4872" max="4872" width="25" style="1" customWidth="1"/>
    <col min="4873" max="4873" width="8.85546875" style="1" customWidth="1"/>
    <col min="4874" max="4874" width="11" style="1" customWidth="1"/>
    <col min="4875" max="4875" width="14.7109375" style="1" customWidth="1"/>
    <col min="4876" max="4876" width="12" style="1" customWidth="1"/>
    <col min="4877" max="4877" width="11.28515625" style="1" customWidth="1"/>
    <col min="4878" max="4878" width="13.5703125" style="1" customWidth="1"/>
    <col min="4879" max="5121" width="9.140625" style="1"/>
    <col min="5122" max="5122" width="25.42578125" style="1" customWidth="1"/>
    <col min="5123" max="5123" width="10.7109375" style="1" customWidth="1"/>
    <col min="5124" max="5124" width="8.42578125" style="1" customWidth="1"/>
    <col min="5125" max="5125" width="9" style="1" customWidth="1"/>
    <col min="5126" max="5126" width="7.85546875" style="1" customWidth="1"/>
    <col min="5127" max="5127" width="10.85546875" style="1" customWidth="1"/>
    <col min="5128" max="5128" width="25" style="1" customWidth="1"/>
    <col min="5129" max="5129" width="8.85546875" style="1" customWidth="1"/>
    <col min="5130" max="5130" width="11" style="1" customWidth="1"/>
    <col min="5131" max="5131" width="14.7109375" style="1" customWidth="1"/>
    <col min="5132" max="5132" width="12" style="1" customWidth="1"/>
    <col min="5133" max="5133" width="11.28515625" style="1" customWidth="1"/>
    <col min="5134" max="5134" width="13.5703125" style="1" customWidth="1"/>
    <col min="5135" max="5377" width="9.140625" style="1"/>
    <col min="5378" max="5378" width="25.42578125" style="1" customWidth="1"/>
    <col min="5379" max="5379" width="10.7109375" style="1" customWidth="1"/>
    <col min="5380" max="5380" width="8.42578125" style="1" customWidth="1"/>
    <col min="5381" max="5381" width="9" style="1" customWidth="1"/>
    <col min="5382" max="5382" width="7.85546875" style="1" customWidth="1"/>
    <col min="5383" max="5383" width="10.85546875" style="1" customWidth="1"/>
    <col min="5384" max="5384" width="25" style="1" customWidth="1"/>
    <col min="5385" max="5385" width="8.85546875" style="1" customWidth="1"/>
    <col min="5386" max="5386" width="11" style="1" customWidth="1"/>
    <col min="5387" max="5387" width="14.7109375" style="1" customWidth="1"/>
    <col min="5388" max="5388" width="12" style="1" customWidth="1"/>
    <col min="5389" max="5389" width="11.28515625" style="1" customWidth="1"/>
    <col min="5390" max="5390" width="13.5703125" style="1" customWidth="1"/>
    <col min="5391" max="5633" width="9.140625" style="1"/>
    <col min="5634" max="5634" width="25.42578125" style="1" customWidth="1"/>
    <col min="5635" max="5635" width="10.7109375" style="1" customWidth="1"/>
    <col min="5636" max="5636" width="8.42578125" style="1" customWidth="1"/>
    <col min="5637" max="5637" width="9" style="1" customWidth="1"/>
    <col min="5638" max="5638" width="7.85546875" style="1" customWidth="1"/>
    <col min="5639" max="5639" width="10.85546875" style="1" customWidth="1"/>
    <col min="5640" max="5640" width="25" style="1" customWidth="1"/>
    <col min="5641" max="5641" width="8.85546875" style="1" customWidth="1"/>
    <col min="5642" max="5642" width="11" style="1" customWidth="1"/>
    <col min="5643" max="5643" width="14.7109375" style="1" customWidth="1"/>
    <col min="5644" max="5644" width="12" style="1" customWidth="1"/>
    <col min="5645" max="5645" width="11.28515625" style="1" customWidth="1"/>
    <col min="5646" max="5646" width="13.5703125" style="1" customWidth="1"/>
    <col min="5647" max="5889" width="9.140625" style="1"/>
    <col min="5890" max="5890" width="25.42578125" style="1" customWidth="1"/>
    <col min="5891" max="5891" width="10.7109375" style="1" customWidth="1"/>
    <col min="5892" max="5892" width="8.42578125" style="1" customWidth="1"/>
    <col min="5893" max="5893" width="9" style="1" customWidth="1"/>
    <col min="5894" max="5894" width="7.85546875" style="1" customWidth="1"/>
    <col min="5895" max="5895" width="10.85546875" style="1" customWidth="1"/>
    <col min="5896" max="5896" width="25" style="1" customWidth="1"/>
    <col min="5897" max="5897" width="8.85546875" style="1" customWidth="1"/>
    <col min="5898" max="5898" width="11" style="1" customWidth="1"/>
    <col min="5899" max="5899" width="14.7109375" style="1" customWidth="1"/>
    <col min="5900" max="5900" width="12" style="1" customWidth="1"/>
    <col min="5901" max="5901" width="11.28515625" style="1" customWidth="1"/>
    <col min="5902" max="5902" width="13.5703125" style="1" customWidth="1"/>
    <col min="5903" max="6145" width="9.140625" style="1"/>
    <col min="6146" max="6146" width="25.42578125" style="1" customWidth="1"/>
    <col min="6147" max="6147" width="10.7109375" style="1" customWidth="1"/>
    <col min="6148" max="6148" width="8.42578125" style="1" customWidth="1"/>
    <col min="6149" max="6149" width="9" style="1" customWidth="1"/>
    <col min="6150" max="6150" width="7.85546875" style="1" customWidth="1"/>
    <col min="6151" max="6151" width="10.85546875" style="1" customWidth="1"/>
    <col min="6152" max="6152" width="25" style="1" customWidth="1"/>
    <col min="6153" max="6153" width="8.85546875" style="1" customWidth="1"/>
    <col min="6154" max="6154" width="11" style="1" customWidth="1"/>
    <col min="6155" max="6155" width="14.7109375" style="1" customWidth="1"/>
    <col min="6156" max="6156" width="12" style="1" customWidth="1"/>
    <col min="6157" max="6157" width="11.28515625" style="1" customWidth="1"/>
    <col min="6158" max="6158" width="13.5703125" style="1" customWidth="1"/>
    <col min="6159" max="6401" width="9.140625" style="1"/>
    <col min="6402" max="6402" width="25.42578125" style="1" customWidth="1"/>
    <col min="6403" max="6403" width="10.7109375" style="1" customWidth="1"/>
    <col min="6404" max="6404" width="8.42578125" style="1" customWidth="1"/>
    <col min="6405" max="6405" width="9" style="1" customWidth="1"/>
    <col min="6406" max="6406" width="7.85546875" style="1" customWidth="1"/>
    <col min="6407" max="6407" width="10.85546875" style="1" customWidth="1"/>
    <col min="6408" max="6408" width="25" style="1" customWidth="1"/>
    <col min="6409" max="6409" width="8.85546875" style="1" customWidth="1"/>
    <col min="6410" max="6410" width="11" style="1" customWidth="1"/>
    <col min="6411" max="6411" width="14.7109375" style="1" customWidth="1"/>
    <col min="6412" max="6412" width="12" style="1" customWidth="1"/>
    <col min="6413" max="6413" width="11.28515625" style="1" customWidth="1"/>
    <col min="6414" max="6414" width="13.5703125" style="1" customWidth="1"/>
    <col min="6415" max="6657" width="9.140625" style="1"/>
    <col min="6658" max="6658" width="25.42578125" style="1" customWidth="1"/>
    <col min="6659" max="6659" width="10.7109375" style="1" customWidth="1"/>
    <col min="6660" max="6660" width="8.42578125" style="1" customWidth="1"/>
    <col min="6661" max="6661" width="9" style="1" customWidth="1"/>
    <col min="6662" max="6662" width="7.85546875" style="1" customWidth="1"/>
    <col min="6663" max="6663" width="10.85546875" style="1" customWidth="1"/>
    <col min="6664" max="6664" width="25" style="1" customWidth="1"/>
    <col min="6665" max="6665" width="8.85546875" style="1" customWidth="1"/>
    <col min="6666" max="6666" width="11" style="1" customWidth="1"/>
    <col min="6667" max="6667" width="14.7109375" style="1" customWidth="1"/>
    <col min="6668" max="6668" width="12" style="1" customWidth="1"/>
    <col min="6669" max="6669" width="11.28515625" style="1" customWidth="1"/>
    <col min="6670" max="6670" width="13.5703125" style="1" customWidth="1"/>
    <col min="6671" max="6913" width="9.140625" style="1"/>
    <col min="6914" max="6914" width="25.42578125" style="1" customWidth="1"/>
    <col min="6915" max="6915" width="10.7109375" style="1" customWidth="1"/>
    <col min="6916" max="6916" width="8.42578125" style="1" customWidth="1"/>
    <col min="6917" max="6917" width="9" style="1" customWidth="1"/>
    <col min="6918" max="6918" width="7.85546875" style="1" customWidth="1"/>
    <col min="6919" max="6919" width="10.85546875" style="1" customWidth="1"/>
    <col min="6920" max="6920" width="25" style="1" customWidth="1"/>
    <col min="6921" max="6921" width="8.85546875" style="1" customWidth="1"/>
    <col min="6922" max="6922" width="11" style="1" customWidth="1"/>
    <col min="6923" max="6923" width="14.7109375" style="1" customWidth="1"/>
    <col min="6924" max="6924" width="12" style="1" customWidth="1"/>
    <col min="6925" max="6925" width="11.28515625" style="1" customWidth="1"/>
    <col min="6926" max="6926" width="13.5703125" style="1" customWidth="1"/>
    <col min="6927" max="7169" width="9.140625" style="1"/>
    <col min="7170" max="7170" width="25.42578125" style="1" customWidth="1"/>
    <col min="7171" max="7171" width="10.7109375" style="1" customWidth="1"/>
    <col min="7172" max="7172" width="8.42578125" style="1" customWidth="1"/>
    <col min="7173" max="7173" width="9" style="1" customWidth="1"/>
    <col min="7174" max="7174" width="7.85546875" style="1" customWidth="1"/>
    <col min="7175" max="7175" width="10.85546875" style="1" customWidth="1"/>
    <col min="7176" max="7176" width="25" style="1" customWidth="1"/>
    <col min="7177" max="7177" width="8.85546875" style="1" customWidth="1"/>
    <col min="7178" max="7178" width="11" style="1" customWidth="1"/>
    <col min="7179" max="7179" width="14.7109375" style="1" customWidth="1"/>
    <col min="7180" max="7180" width="12" style="1" customWidth="1"/>
    <col min="7181" max="7181" width="11.28515625" style="1" customWidth="1"/>
    <col min="7182" max="7182" width="13.5703125" style="1" customWidth="1"/>
    <col min="7183" max="7425" width="9.140625" style="1"/>
    <col min="7426" max="7426" width="25.42578125" style="1" customWidth="1"/>
    <col min="7427" max="7427" width="10.7109375" style="1" customWidth="1"/>
    <col min="7428" max="7428" width="8.42578125" style="1" customWidth="1"/>
    <col min="7429" max="7429" width="9" style="1" customWidth="1"/>
    <col min="7430" max="7430" width="7.85546875" style="1" customWidth="1"/>
    <col min="7431" max="7431" width="10.85546875" style="1" customWidth="1"/>
    <col min="7432" max="7432" width="25" style="1" customWidth="1"/>
    <col min="7433" max="7433" width="8.85546875" style="1" customWidth="1"/>
    <col min="7434" max="7434" width="11" style="1" customWidth="1"/>
    <col min="7435" max="7435" width="14.7109375" style="1" customWidth="1"/>
    <col min="7436" max="7436" width="12" style="1" customWidth="1"/>
    <col min="7437" max="7437" width="11.28515625" style="1" customWidth="1"/>
    <col min="7438" max="7438" width="13.5703125" style="1" customWidth="1"/>
    <col min="7439" max="7681" width="9.140625" style="1"/>
    <col min="7682" max="7682" width="25.42578125" style="1" customWidth="1"/>
    <col min="7683" max="7683" width="10.7109375" style="1" customWidth="1"/>
    <col min="7684" max="7684" width="8.42578125" style="1" customWidth="1"/>
    <col min="7685" max="7685" width="9" style="1" customWidth="1"/>
    <col min="7686" max="7686" width="7.85546875" style="1" customWidth="1"/>
    <col min="7687" max="7687" width="10.85546875" style="1" customWidth="1"/>
    <col min="7688" max="7688" width="25" style="1" customWidth="1"/>
    <col min="7689" max="7689" width="8.85546875" style="1" customWidth="1"/>
    <col min="7690" max="7690" width="11" style="1" customWidth="1"/>
    <col min="7691" max="7691" width="14.7109375" style="1" customWidth="1"/>
    <col min="7692" max="7692" width="12" style="1" customWidth="1"/>
    <col min="7693" max="7693" width="11.28515625" style="1" customWidth="1"/>
    <col min="7694" max="7694" width="13.5703125" style="1" customWidth="1"/>
    <col min="7695" max="7937" width="9.140625" style="1"/>
    <col min="7938" max="7938" width="25.42578125" style="1" customWidth="1"/>
    <col min="7939" max="7939" width="10.7109375" style="1" customWidth="1"/>
    <col min="7940" max="7940" width="8.42578125" style="1" customWidth="1"/>
    <col min="7941" max="7941" width="9" style="1" customWidth="1"/>
    <col min="7942" max="7942" width="7.85546875" style="1" customWidth="1"/>
    <col min="7943" max="7943" width="10.85546875" style="1" customWidth="1"/>
    <col min="7944" max="7944" width="25" style="1" customWidth="1"/>
    <col min="7945" max="7945" width="8.85546875" style="1" customWidth="1"/>
    <col min="7946" max="7946" width="11" style="1" customWidth="1"/>
    <col min="7947" max="7947" width="14.7109375" style="1" customWidth="1"/>
    <col min="7948" max="7948" width="12" style="1" customWidth="1"/>
    <col min="7949" max="7949" width="11.28515625" style="1" customWidth="1"/>
    <col min="7950" max="7950" width="13.5703125" style="1" customWidth="1"/>
    <col min="7951" max="8193" width="9.140625" style="1"/>
    <col min="8194" max="8194" width="25.42578125" style="1" customWidth="1"/>
    <col min="8195" max="8195" width="10.7109375" style="1" customWidth="1"/>
    <col min="8196" max="8196" width="8.42578125" style="1" customWidth="1"/>
    <col min="8197" max="8197" width="9" style="1" customWidth="1"/>
    <col min="8198" max="8198" width="7.85546875" style="1" customWidth="1"/>
    <col min="8199" max="8199" width="10.85546875" style="1" customWidth="1"/>
    <col min="8200" max="8200" width="25" style="1" customWidth="1"/>
    <col min="8201" max="8201" width="8.85546875" style="1" customWidth="1"/>
    <col min="8202" max="8202" width="11" style="1" customWidth="1"/>
    <col min="8203" max="8203" width="14.7109375" style="1" customWidth="1"/>
    <col min="8204" max="8204" width="12" style="1" customWidth="1"/>
    <col min="8205" max="8205" width="11.28515625" style="1" customWidth="1"/>
    <col min="8206" max="8206" width="13.5703125" style="1" customWidth="1"/>
    <col min="8207" max="8449" width="9.140625" style="1"/>
    <col min="8450" max="8450" width="25.42578125" style="1" customWidth="1"/>
    <col min="8451" max="8451" width="10.7109375" style="1" customWidth="1"/>
    <col min="8452" max="8452" width="8.42578125" style="1" customWidth="1"/>
    <col min="8453" max="8453" width="9" style="1" customWidth="1"/>
    <col min="8454" max="8454" width="7.85546875" style="1" customWidth="1"/>
    <col min="8455" max="8455" width="10.85546875" style="1" customWidth="1"/>
    <col min="8456" max="8456" width="25" style="1" customWidth="1"/>
    <col min="8457" max="8457" width="8.85546875" style="1" customWidth="1"/>
    <col min="8458" max="8458" width="11" style="1" customWidth="1"/>
    <col min="8459" max="8459" width="14.7109375" style="1" customWidth="1"/>
    <col min="8460" max="8460" width="12" style="1" customWidth="1"/>
    <col min="8461" max="8461" width="11.28515625" style="1" customWidth="1"/>
    <col min="8462" max="8462" width="13.5703125" style="1" customWidth="1"/>
    <col min="8463" max="8705" width="9.140625" style="1"/>
    <col min="8706" max="8706" width="25.42578125" style="1" customWidth="1"/>
    <col min="8707" max="8707" width="10.7109375" style="1" customWidth="1"/>
    <col min="8708" max="8708" width="8.42578125" style="1" customWidth="1"/>
    <col min="8709" max="8709" width="9" style="1" customWidth="1"/>
    <col min="8710" max="8710" width="7.85546875" style="1" customWidth="1"/>
    <col min="8711" max="8711" width="10.85546875" style="1" customWidth="1"/>
    <col min="8712" max="8712" width="25" style="1" customWidth="1"/>
    <col min="8713" max="8713" width="8.85546875" style="1" customWidth="1"/>
    <col min="8714" max="8714" width="11" style="1" customWidth="1"/>
    <col min="8715" max="8715" width="14.7109375" style="1" customWidth="1"/>
    <col min="8716" max="8716" width="12" style="1" customWidth="1"/>
    <col min="8717" max="8717" width="11.28515625" style="1" customWidth="1"/>
    <col min="8718" max="8718" width="13.5703125" style="1" customWidth="1"/>
    <col min="8719" max="8961" width="9.140625" style="1"/>
    <col min="8962" max="8962" width="25.42578125" style="1" customWidth="1"/>
    <col min="8963" max="8963" width="10.7109375" style="1" customWidth="1"/>
    <col min="8964" max="8964" width="8.42578125" style="1" customWidth="1"/>
    <col min="8965" max="8965" width="9" style="1" customWidth="1"/>
    <col min="8966" max="8966" width="7.85546875" style="1" customWidth="1"/>
    <col min="8967" max="8967" width="10.85546875" style="1" customWidth="1"/>
    <col min="8968" max="8968" width="25" style="1" customWidth="1"/>
    <col min="8969" max="8969" width="8.85546875" style="1" customWidth="1"/>
    <col min="8970" max="8970" width="11" style="1" customWidth="1"/>
    <col min="8971" max="8971" width="14.7109375" style="1" customWidth="1"/>
    <col min="8972" max="8972" width="12" style="1" customWidth="1"/>
    <col min="8973" max="8973" width="11.28515625" style="1" customWidth="1"/>
    <col min="8974" max="8974" width="13.5703125" style="1" customWidth="1"/>
    <col min="8975" max="9217" width="9.140625" style="1"/>
    <col min="9218" max="9218" width="25.42578125" style="1" customWidth="1"/>
    <col min="9219" max="9219" width="10.7109375" style="1" customWidth="1"/>
    <col min="9220" max="9220" width="8.42578125" style="1" customWidth="1"/>
    <col min="9221" max="9221" width="9" style="1" customWidth="1"/>
    <col min="9222" max="9222" width="7.85546875" style="1" customWidth="1"/>
    <col min="9223" max="9223" width="10.85546875" style="1" customWidth="1"/>
    <col min="9224" max="9224" width="25" style="1" customWidth="1"/>
    <col min="9225" max="9225" width="8.85546875" style="1" customWidth="1"/>
    <col min="9226" max="9226" width="11" style="1" customWidth="1"/>
    <col min="9227" max="9227" width="14.7109375" style="1" customWidth="1"/>
    <col min="9228" max="9228" width="12" style="1" customWidth="1"/>
    <col min="9229" max="9229" width="11.28515625" style="1" customWidth="1"/>
    <col min="9230" max="9230" width="13.5703125" style="1" customWidth="1"/>
    <col min="9231" max="9473" width="9.140625" style="1"/>
    <col min="9474" max="9474" width="25.42578125" style="1" customWidth="1"/>
    <col min="9475" max="9475" width="10.7109375" style="1" customWidth="1"/>
    <col min="9476" max="9476" width="8.42578125" style="1" customWidth="1"/>
    <col min="9477" max="9477" width="9" style="1" customWidth="1"/>
    <col min="9478" max="9478" width="7.85546875" style="1" customWidth="1"/>
    <col min="9479" max="9479" width="10.85546875" style="1" customWidth="1"/>
    <col min="9480" max="9480" width="25" style="1" customWidth="1"/>
    <col min="9481" max="9481" width="8.85546875" style="1" customWidth="1"/>
    <col min="9482" max="9482" width="11" style="1" customWidth="1"/>
    <col min="9483" max="9483" width="14.7109375" style="1" customWidth="1"/>
    <col min="9484" max="9484" width="12" style="1" customWidth="1"/>
    <col min="9485" max="9485" width="11.28515625" style="1" customWidth="1"/>
    <col min="9486" max="9486" width="13.5703125" style="1" customWidth="1"/>
    <col min="9487" max="9729" width="9.140625" style="1"/>
    <col min="9730" max="9730" width="25.42578125" style="1" customWidth="1"/>
    <col min="9731" max="9731" width="10.7109375" style="1" customWidth="1"/>
    <col min="9732" max="9732" width="8.42578125" style="1" customWidth="1"/>
    <col min="9733" max="9733" width="9" style="1" customWidth="1"/>
    <col min="9734" max="9734" width="7.85546875" style="1" customWidth="1"/>
    <col min="9735" max="9735" width="10.85546875" style="1" customWidth="1"/>
    <col min="9736" max="9736" width="25" style="1" customWidth="1"/>
    <col min="9737" max="9737" width="8.85546875" style="1" customWidth="1"/>
    <col min="9738" max="9738" width="11" style="1" customWidth="1"/>
    <col min="9739" max="9739" width="14.7109375" style="1" customWidth="1"/>
    <col min="9740" max="9740" width="12" style="1" customWidth="1"/>
    <col min="9741" max="9741" width="11.28515625" style="1" customWidth="1"/>
    <col min="9742" max="9742" width="13.5703125" style="1" customWidth="1"/>
    <col min="9743" max="9985" width="9.140625" style="1"/>
    <col min="9986" max="9986" width="25.42578125" style="1" customWidth="1"/>
    <col min="9987" max="9987" width="10.7109375" style="1" customWidth="1"/>
    <col min="9988" max="9988" width="8.42578125" style="1" customWidth="1"/>
    <col min="9989" max="9989" width="9" style="1" customWidth="1"/>
    <col min="9990" max="9990" width="7.85546875" style="1" customWidth="1"/>
    <col min="9991" max="9991" width="10.85546875" style="1" customWidth="1"/>
    <col min="9992" max="9992" width="25" style="1" customWidth="1"/>
    <col min="9993" max="9993" width="8.85546875" style="1" customWidth="1"/>
    <col min="9994" max="9994" width="11" style="1" customWidth="1"/>
    <col min="9995" max="9995" width="14.7109375" style="1" customWidth="1"/>
    <col min="9996" max="9996" width="12" style="1" customWidth="1"/>
    <col min="9997" max="9997" width="11.28515625" style="1" customWidth="1"/>
    <col min="9998" max="9998" width="13.5703125" style="1" customWidth="1"/>
    <col min="9999" max="10241" width="9.140625" style="1"/>
    <col min="10242" max="10242" width="25.42578125" style="1" customWidth="1"/>
    <col min="10243" max="10243" width="10.7109375" style="1" customWidth="1"/>
    <col min="10244" max="10244" width="8.42578125" style="1" customWidth="1"/>
    <col min="10245" max="10245" width="9" style="1" customWidth="1"/>
    <col min="10246" max="10246" width="7.85546875" style="1" customWidth="1"/>
    <col min="10247" max="10247" width="10.85546875" style="1" customWidth="1"/>
    <col min="10248" max="10248" width="25" style="1" customWidth="1"/>
    <col min="10249" max="10249" width="8.85546875" style="1" customWidth="1"/>
    <col min="10250" max="10250" width="11" style="1" customWidth="1"/>
    <col min="10251" max="10251" width="14.7109375" style="1" customWidth="1"/>
    <col min="10252" max="10252" width="12" style="1" customWidth="1"/>
    <col min="10253" max="10253" width="11.28515625" style="1" customWidth="1"/>
    <col min="10254" max="10254" width="13.5703125" style="1" customWidth="1"/>
    <col min="10255" max="10497" width="9.140625" style="1"/>
    <col min="10498" max="10498" width="25.42578125" style="1" customWidth="1"/>
    <col min="10499" max="10499" width="10.7109375" style="1" customWidth="1"/>
    <col min="10500" max="10500" width="8.42578125" style="1" customWidth="1"/>
    <col min="10501" max="10501" width="9" style="1" customWidth="1"/>
    <col min="10502" max="10502" width="7.85546875" style="1" customWidth="1"/>
    <col min="10503" max="10503" width="10.85546875" style="1" customWidth="1"/>
    <col min="10504" max="10504" width="25" style="1" customWidth="1"/>
    <col min="10505" max="10505" width="8.85546875" style="1" customWidth="1"/>
    <col min="10506" max="10506" width="11" style="1" customWidth="1"/>
    <col min="10507" max="10507" width="14.7109375" style="1" customWidth="1"/>
    <col min="10508" max="10508" width="12" style="1" customWidth="1"/>
    <col min="10509" max="10509" width="11.28515625" style="1" customWidth="1"/>
    <col min="10510" max="10510" width="13.5703125" style="1" customWidth="1"/>
    <col min="10511" max="10753" width="9.140625" style="1"/>
    <col min="10754" max="10754" width="25.42578125" style="1" customWidth="1"/>
    <col min="10755" max="10755" width="10.7109375" style="1" customWidth="1"/>
    <col min="10756" max="10756" width="8.42578125" style="1" customWidth="1"/>
    <col min="10757" max="10757" width="9" style="1" customWidth="1"/>
    <col min="10758" max="10758" width="7.85546875" style="1" customWidth="1"/>
    <col min="10759" max="10759" width="10.85546875" style="1" customWidth="1"/>
    <col min="10760" max="10760" width="25" style="1" customWidth="1"/>
    <col min="10761" max="10761" width="8.85546875" style="1" customWidth="1"/>
    <col min="10762" max="10762" width="11" style="1" customWidth="1"/>
    <col min="10763" max="10763" width="14.7109375" style="1" customWidth="1"/>
    <col min="10764" max="10764" width="12" style="1" customWidth="1"/>
    <col min="10765" max="10765" width="11.28515625" style="1" customWidth="1"/>
    <col min="10766" max="10766" width="13.5703125" style="1" customWidth="1"/>
    <col min="10767" max="11009" width="9.140625" style="1"/>
    <col min="11010" max="11010" width="25.42578125" style="1" customWidth="1"/>
    <col min="11011" max="11011" width="10.7109375" style="1" customWidth="1"/>
    <col min="11012" max="11012" width="8.42578125" style="1" customWidth="1"/>
    <col min="11013" max="11013" width="9" style="1" customWidth="1"/>
    <col min="11014" max="11014" width="7.85546875" style="1" customWidth="1"/>
    <col min="11015" max="11015" width="10.85546875" style="1" customWidth="1"/>
    <col min="11016" max="11016" width="25" style="1" customWidth="1"/>
    <col min="11017" max="11017" width="8.85546875" style="1" customWidth="1"/>
    <col min="11018" max="11018" width="11" style="1" customWidth="1"/>
    <col min="11019" max="11019" width="14.7109375" style="1" customWidth="1"/>
    <col min="11020" max="11020" width="12" style="1" customWidth="1"/>
    <col min="11021" max="11021" width="11.28515625" style="1" customWidth="1"/>
    <col min="11022" max="11022" width="13.5703125" style="1" customWidth="1"/>
    <col min="11023" max="11265" width="9.140625" style="1"/>
    <col min="11266" max="11266" width="25.42578125" style="1" customWidth="1"/>
    <col min="11267" max="11267" width="10.7109375" style="1" customWidth="1"/>
    <col min="11268" max="11268" width="8.42578125" style="1" customWidth="1"/>
    <col min="11269" max="11269" width="9" style="1" customWidth="1"/>
    <col min="11270" max="11270" width="7.85546875" style="1" customWidth="1"/>
    <col min="11271" max="11271" width="10.85546875" style="1" customWidth="1"/>
    <col min="11272" max="11272" width="25" style="1" customWidth="1"/>
    <col min="11273" max="11273" width="8.85546875" style="1" customWidth="1"/>
    <col min="11274" max="11274" width="11" style="1" customWidth="1"/>
    <col min="11275" max="11275" width="14.7109375" style="1" customWidth="1"/>
    <col min="11276" max="11276" width="12" style="1" customWidth="1"/>
    <col min="11277" max="11277" width="11.28515625" style="1" customWidth="1"/>
    <col min="11278" max="11278" width="13.5703125" style="1" customWidth="1"/>
    <col min="11279" max="11521" width="9.140625" style="1"/>
    <col min="11522" max="11522" width="25.42578125" style="1" customWidth="1"/>
    <col min="11523" max="11523" width="10.7109375" style="1" customWidth="1"/>
    <col min="11524" max="11524" width="8.42578125" style="1" customWidth="1"/>
    <col min="11525" max="11525" width="9" style="1" customWidth="1"/>
    <col min="11526" max="11526" width="7.85546875" style="1" customWidth="1"/>
    <col min="11527" max="11527" width="10.85546875" style="1" customWidth="1"/>
    <col min="11528" max="11528" width="25" style="1" customWidth="1"/>
    <col min="11529" max="11529" width="8.85546875" style="1" customWidth="1"/>
    <col min="11530" max="11530" width="11" style="1" customWidth="1"/>
    <col min="11531" max="11531" width="14.7109375" style="1" customWidth="1"/>
    <col min="11532" max="11532" width="12" style="1" customWidth="1"/>
    <col min="11533" max="11533" width="11.28515625" style="1" customWidth="1"/>
    <col min="11534" max="11534" width="13.5703125" style="1" customWidth="1"/>
    <col min="11535" max="11777" width="9.140625" style="1"/>
    <col min="11778" max="11778" width="25.42578125" style="1" customWidth="1"/>
    <col min="11779" max="11779" width="10.7109375" style="1" customWidth="1"/>
    <col min="11780" max="11780" width="8.42578125" style="1" customWidth="1"/>
    <col min="11781" max="11781" width="9" style="1" customWidth="1"/>
    <col min="11782" max="11782" width="7.85546875" style="1" customWidth="1"/>
    <col min="11783" max="11783" width="10.85546875" style="1" customWidth="1"/>
    <col min="11784" max="11784" width="25" style="1" customWidth="1"/>
    <col min="11785" max="11785" width="8.85546875" style="1" customWidth="1"/>
    <col min="11786" max="11786" width="11" style="1" customWidth="1"/>
    <col min="11787" max="11787" width="14.7109375" style="1" customWidth="1"/>
    <col min="11788" max="11788" width="12" style="1" customWidth="1"/>
    <col min="11789" max="11789" width="11.28515625" style="1" customWidth="1"/>
    <col min="11790" max="11790" width="13.5703125" style="1" customWidth="1"/>
    <col min="11791" max="12033" width="9.140625" style="1"/>
    <col min="12034" max="12034" width="25.42578125" style="1" customWidth="1"/>
    <col min="12035" max="12035" width="10.7109375" style="1" customWidth="1"/>
    <col min="12036" max="12036" width="8.42578125" style="1" customWidth="1"/>
    <col min="12037" max="12037" width="9" style="1" customWidth="1"/>
    <col min="12038" max="12038" width="7.85546875" style="1" customWidth="1"/>
    <col min="12039" max="12039" width="10.85546875" style="1" customWidth="1"/>
    <col min="12040" max="12040" width="25" style="1" customWidth="1"/>
    <col min="12041" max="12041" width="8.85546875" style="1" customWidth="1"/>
    <col min="12042" max="12042" width="11" style="1" customWidth="1"/>
    <col min="12043" max="12043" width="14.7109375" style="1" customWidth="1"/>
    <col min="12044" max="12044" width="12" style="1" customWidth="1"/>
    <col min="12045" max="12045" width="11.28515625" style="1" customWidth="1"/>
    <col min="12046" max="12046" width="13.5703125" style="1" customWidth="1"/>
    <col min="12047" max="12289" width="9.140625" style="1"/>
    <col min="12290" max="12290" width="25.42578125" style="1" customWidth="1"/>
    <col min="12291" max="12291" width="10.7109375" style="1" customWidth="1"/>
    <col min="12292" max="12292" width="8.42578125" style="1" customWidth="1"/>
    <col min="12293" max="12293" width="9" style="1" customWidth="1"/>
    <col min="12294" max="12294" width="7.85546875" style="1" customWidth="1"/>
    <col min="12295" max="12295" width="10.85546875" style="1" customWidth="1"/>
    <col min="12296" max="12296" width="25" style="1" customWidth="1"/>
    <col min="12297" max="12297" width="8.85546875" style="1" customWidth="1"/>
    <col min="12298" max="12298" width="11" style="1" customWidth="1"/>
    <col min="12299" max="12299" width="14.7109375" style="1" customWidth="1"/>
    <col min="12300" max="12300" width="12" style="1" customWidth="1"/>
    <col min="12301" max="12301" width="11.28515625" style="1" customWidth="1"/>
    <col min="12302" max="12302" width="13.5703125" style="1" customWidth="1"/>
    <col min="12303" max="12545" width="9.140625" style="1"/>
    <col min="12546" max="12546" width="25.42578125" style="1" customWidth="1"/>
    <col min="12547" max="12547" width="10.7109375" style="1" customWidth="1"/>
    <col min="12548" max="12548" width="8.42578125" style="1" customWidth="1"/>
    <col min="12549" max="12549" width="9" style="1" customWidth="1"/>
    <col min="12550" max="12550" width="7.85546875" style="1" customWidth="1"/>
    <col min="12551" max="12551" width="10.85546875" style="1" customWidth="1"/>
    <col min="12552" max="12552" width="25" style="1" customWidth="1"/>
    <col min="12553" max="12553" width="8.85546875" style="1" customWidth="1"/>
    <col min="12554" max="12554" width="11" style="1" customWidth="1"/>
    <col min="12555" max="12555" width="14.7109375" style="1" customWidth="1"/>
    <col min="12556" max="12556" width="12" style="1" customWidth="1"/>
    <col min="12557" max="12557" width="11.28515625" style="1" customWidth="1"/>
    <col min="12558" max="12558" width="13.5703125" style="1" customWidth="1"/>
    <col min="12559" max="12801" width="9.140625" style="1"/>
    <col min="12802" max="12802" width="25.42578125" style="1" customWidth="1"/>
    <col min="12803" max="12803" width="10.7109375" style="1" customWidth="1"/>
    <col min="12804" max="12804" width="8.42578125" style="1" customWidth="1"/>
    <col min="12805" max="12805" width="9" style="1" customWidth="1"/>
    <col min="12806" max="12806" width="7.85546875" style="1" customWidth="1"/>
    <col min="12807" max="12807" width="10.85546875" style="1" customWidth="1"/>
    <col min="12808" max="12808" width="25" style="1" customWidth="1"/>
    <col min="12809" max="12809" width="8.85546875" style="1" customWidth="1"/>
    <col min="12810" max="12810" width="11" style="1" customWidth="1"/>
    <col min="12811" max="12811" width="14.7109375" style="1" customWidth="1"/>
    <col min="12812" max="12812" width="12" style="1" customWidth="1"/>
    <col min="12813" max="12813" width="11.28515625" style="1" customWidth="1"/>
    <col min="12814" max="12814" width="13.5703125" style="1" customWidth="1"/>
    <col min="12815" max="13057" width="9.140625" style="1"/>
    <col min="13058" max="13058" width="25.42578125" style="1" customWidth="1"/>
    <col min="13059" max="13059" width="10.7109375" style="1" customWidth="1"/>
    <col min="13060" max="13060" width="8.42578125" style="1" customWidth="1"/>
    <col min="13061" max="13061" width="9" style="1" customWidth="1"/>
    <col min="13062" max="13062" width="7.85546875" style="1" customWidth="1"/>
    <col min="13063" max="13063" width="10.85546875" style="1" customWidth="1"/>
    <col min="13064" max="13064" width="25" style="1" customWidth="1"/>
    <col min="13065" max="13065" width="8.85546875" style="1" customWidth="1"/>
    <col min="13066" max="13066" width="11" style="1" customWidth="1"/>
    <col min="13067" max="13067" width="14.7109375" style="1" customWidth="1"/>
    <col min="13068" max="13068" width="12" style="1" customWidth="1"/>
    <col min="13069" max="13069" width="11.28515625" style="1" customWidth="1"/>
    <col min="13070" max="13070" width="13.5703125" style="1" customWidth="1"/>
    <col min="13071" max="13313" width="9.140625" style="1"/>
    <col min="13314" max="13314" width="25.42578125" style="1" customWidth="1"/>
    <col min="13315" max="13315" width="10.7109375" style="1" customWidth="1"/>
    <col min="13316" max="13316" width="8.42578125" style="1" customWidth="1"/>
    <col min="13317" max="13317" width="9" style="1" customWidth="1"/>
    <col min="13318" max="13318" width="7.85546875" style="1" customWidth="1"/>
    <col min="13319" max="13319" width="10.85546875" style="1" customWidth="1"/>
    <col min="13320" max="13320" width="25" style="1" customWidth="1"/>
    <col min="13321" max="13321" width="8.85546875" style="1" customWidth="1"/>
    <col min="13322" max="13322" width="11" style="1" customWidth="1"/>
    <col min="13323" max="13323" width="14.7109375" style="1" customWidth="1"/>
    <col min="13324" max="13324" width="12" style="1" customWidth="1"/>
    <col min="13325" max="13325" width="11.28515625" style="1" customWidth="1"/>
    <col min="13326" max="13326" width="13.5703125" style="1" customWidth="1"/>
    <col min="13327" max="13569" width="9.140625" style="1"/>
    <col min="13570" max="13570" width="25.42578125" style="1" customWidth="1"/>
    <col min="13571" max="13571" width="10.7109375" style="1" customWidth="1"/>
    <col min="13572" max="13572" width="8.42578125" style="1" customWidth="1"/>
    <col min="13573" max="13573" width="9" style="1" customWidth="1"/>
    <col min="13574" max="13574" width="7.85546875" style="1" customWidth="1"/>
    <col min="13575" max="13575" width="10.85546875" style="1" customWidth="1"/>
    <col min="13576" max="13576" width="25" style="1" customWidth="1"/>
    <col min="13577" max="13577" width="8.85546875" style="1" customWidth="1"/>
    <col min="13578" max="13578" width="11" style="1" customWidth="1"/>
    <col min="13579" max="13579" width="14.7109375" style="1" customWidth="1"/>
    <col min="13580" max="13580" width="12" style="1" customWidth="1"/>
    <col min="13581" max="13581" width="11.28515625" style="1" customWidth="1"/>
    <col min="13582" max="13582" width="13.5703125" style="1" customWidth="1"/>
    <col min="13583" max="13825" width="9.140625" style="1"/>
    <col min="13826" max="13826" width="25.42578125" style="1" customWidth="1"/>
    <col min="13827" max="13827" width="10.7109375" style="1" customWidth="1"/>
    <col min="13828" max="13828" width="8.42578125" style="1" customWidth="1"/>
    <col min="13829" max="13829" width="9" style="1" customWidth="1"/>
    <col min="13830" max="13830" width="7.85546875" style="1" customWidth="1"/>
    <col min="13831" max="13831" width="10.85546875" style="1" customWidth="1"/>
    <col min="13832" max="13832" width="25" style="1" customWidth="1"/>
    <col min="13833" max="13833" width="8.85546875" style="1" customWidth="1"/>
    <col min="13834" max="13834" width="11" style="1" customWidth="1"/>
    <col min="13835" max="13835" width="14.7109375" style="1" customWidth="1"/>
    <col min="13836" max="13836" width="12" style="1" customWidth="1"/>
    <col min="13837" max="13837" width="11.28515625" style="1" customWidth="1"/>
    <col min="13838" max="13838" width="13.5703125" style="1" customWidth="1"/>
    <col min="13839" max="14081" width="9.140625" style="1"/>
    <col min="14082" max="14082" width="25.42578125" style="1" customWidth="1"/>
    <col min="14083" max="14083" width="10.7109375" style="1" customWidth="1"/>
    <col min="14084" max="14084" width="8.42578125" style="1" customWidth="1"/>
    <col min="14085" max="14085" width="9" style="1" customWidth="1"/>
    <col min="14086" max="14086" width="7.85546875" style="1" customWidth="1"/>
    <col min="14087" max="14087" width="10.85546875" style="1" customWidth="1"/>
    <col min="14088" max="14088" width="25" style="1" customWidth="1"/>
    <col min="14089" max="14089" width="8.85546875" style="1" customWidth="1"/>
    <col min="14090" max="14090" width="11" style="1" customWidth="1"/>
    <col min="14091" max="14091" width="14.7109375" style="1" customWidth="1"/>
    <col min="14092" max="14092" width="12" style="1" customWidth="1"/>
    <col min="14093" max="14093" width="11.28515625" style="1" customWidth="1"/>
    <col min="14094" max="14094" width="13.5703125" style="1" customWidth="1"/>
    <col min="14095" max="14337" width="9.140625" style="1"/>
    <col min="14338" max="14338" width="25.42578125" style="1" customWidth="1"/>
    <col min="14339" max="14339" width="10.7109375" style="1" customWidth="1"/>
    <col min="14340" max="14340" width="8.42578125" style="1" customWidth="1"/>
    <col min="14341" max="14341" width="9" style="1" customWidth="1"/>
    <col min="14342" max="14342" width="7.85546875" style="1" customWidth="1"/>
    <col min="14343" max="14343" width="10.85546875" style="1" customWidth="1"/>
    <col min="14344" max="14344" width="25" style="1" customWidth="1"/>
    <col min="14345" max="14345" width="8.85546875" style="1" customWidth="1"/>
    <col min="14346" max="14346" width="11" style="1" customWidth="1"/>
    <col min="14347" max="14347" width="14.7109375" style="1" customWidth="1"/>
    <col min="14348" max="14348" width="12" style="1" customWidth="1"/>
    <col min="14349" max="14349" width="11.28515625" style="1" customWidth="1"/>
    <col min="14350" max="14350" width="13.5703125" style="1" customWidth="1"/>
    <col min="14351" max="14593" width="9.140625" style="1"/>
    <col min="14594" max="14594" width="25.42578125" style="1" customWidth="1"/>
    <col min="14595" max="14595" width="10.7109375" style="1" customWidth="1"/>
    <col min="14596" max="14596" width="8.42578125" style="1" customWidth="1"/>
    <col min="14597" max="14597" width="9" style="1" customWidth="1"/>
    <col min="14598" max="14598" width="7.85546875" style="1" customWidth="1"/>
    <col min="14599" max="14599" width="10.85546875" style="1" customWidth="1"/>
    <col min="14600" max="14600" width="25" style="1" customWidth="1"/>
    <col min="14601" max="14601" width="8.85546875" style="1" customWidth="1"/>
    <col min="14602" max="14602" width="11" style="1" customWidth="1"/>
    <col min="14603" max="14603" width="14.7109375" style="1" customWidth="1"/>
    <col min="14604" max="14604" width="12" style="1" customWidth="1"/>
    <col min="14605" max="14605" width="11.28515625" style="1" customWidth="1"/>
    <col min="14606" max="14606" width="13.5703125" style="1" customWidth="1"/>
    <col min="14607" max="14849" width="9.140625" style="1"/>
    <col min="14850" max="14850" width="25.42578125" style="1" customWidth="1"/>
    <col min="14851" max="14851" width="10.7109375" style="1" customWidth="1"/>
    <col min="14852" max="14852" width="8.42578125" style="1" customWidth="1"/>
    <col min="14853" max="14853" width="9" style="1" customWidth="1"/>
    <col min="14854" max="14854" width="7.85546875" style="1" customWidth="1"/>
    <col min="14855" max="14855" width="10.85546875" style="1" customWidth="1"/>
    <col min="14856" max="14856" width="25" style="1" customWidth="1"/>
    <col min="14857" max="14857" width="8.85546875" style="1" customWidth="1"/>
    <col min="14858" max="14858" width="11" style="1" customWidth="1"/>
    <col min="14859" max="14859" width="14.7109375" style="1" customWidth="1"/>
    <col min="14860" max="14860" width="12" style="1" customWidth="1"/>
    <col min="14861" max="14861" width="11.28515625" style="1" customWidth="1"/>
    <col min="14862" max="14862" width="13.5703125" style="1" customWidth="1"/>
    <col min="14863" max="15105" width="9.140625" style="1"/>
    <col min="15106" max="15106" width="25.42578125" style="1" customWidth="1"/>
    <col min="15107" max="15107" width="10.7109375" style="1" customWidth="1"/>
    <col min="15108" max="15108" width="8.42578125" style="1" customWidth="1"/>
    <col min="15109" max="15109" width="9" style="1" customWidth="1"/>
    <col min="15110" max="15110" width="7.85546875" style="1" customWidth="1"/>
    <col min="15111" max="15111" width="10.85546875" style="1" customWidth="1"/>
    <col min="15112" max="15112" width="25" style="1" customWidth="1"/>
    <col min="15113" max="15113" width="8.85546875" style="1" customWidth="1"/>
    <col min="15114" max="15114" width="11" style="1" customWidth="1"/>
    <col min="15115" max="15115" width="14.7109375" style="1" customWidth="1"/>
    <col min="15116" max="15116" width="12" style="1" customWidth="1"/>
    <col min="15117" max="15117" width="11.28515625" style="1" customWidth="1"/>
    <col min="15118" max="15118" width="13.5703125" style="1" customWidth="1"/>
    <col min="15119" max="15361" width="9.140625" style="1"/>
    <col min="15362" max="15362" width="25.42578125" style="1" customWidth="1"/>
    <col min="15363" max="15363" width="10.7109375" style="1" customWidth="1"/>
    <col min="15364" max="15364" width="8.42578125" style="1" customWidth="1"/>
    <col min="15365" max="15365" width="9" style="1" customWidth="1"/>
    <col min="15366" max="15366" width="7.85546875" style="1" customWidth="1"/>
    <col min="15367" max="15367" width="10.85546875" style="1" customWidth="1"/>
    <col min="15368" max="15368" width="25" style="1" customWidth="1"/>
    <col min="15369" max="15369" width="8.85546875" style="1" customWidth="1"/>
    <col min="15370" max="15370" width="11" style="1" customWidth="1"/>
    <col min="15371" max="15371" width="14.7109375" style="1" customWidth="1"/>
    <col min="15372" max="15372" width="12" style="1" customWidth="1"/>
    <col min="15373" max="15373" width="11.28515625" style="1" customWidth="1"/>
    <col min="15374" max="15374" width="13.5703125" style="1" customWidth="1"/>
    <col min="15375" max="15617" width="9.140625" style="1"/>
    <col min="15618" max="15618" width="25.42578125" style="1" customWidth="1"/>
    <col min="15619" max="15619" width="10.7109375" style="1" customWidth="1"/>
    <col min="15620" max="15620" width="8.42578125" style="1" customWidth="1"/>
    <col min="15621" max="15621" width="9" style="1" customWidth="1"/>
    <col min="15622" max="15622" width="7.85546875" style="1" customWidth="1"/>
    <col min="15623" max="15623" width="10.85546875" style="1" customWidth="1"/>
    <col min="15624" max="15624" width="25" style="1" customWidth="1"/>
    <col min="15625" max="15625" width="8.85546875" style="1" customWidth="1"/>
    <col min="15626" max="15626" width="11" style="1" customWidth="1"/>
    <col min="15627" max="15627" width="14.7109375" style="1" customWidth="1"/>
    <col min="15628" max="15628" width="12" style="1" customWidth="1"/>
    <col min="15629" max="15629" width="11.28515625" style="1" customWidth="1"/>
    <col min="15630" max="15630" width="13.5703125" style="1" customWidth="1"/>
    <col min="15631" max="15873" width="9.140625" style="1"/>
    <col min="15874" max="15874" width="25.42578125" style="1" customWidth="1"/>
    <col min="15875" max="15875" width="10.7109375" style="1" customWidth="1"/>
    <col min="15876" max="15876" width="8.42578125" style="1" customWidth="1"/>
    <col min="15877" max="15877" width="9" style="1" customWidth="1"/>
    <col min="15878" max="15878" width="7.85546875" style="1" customWidth="1"/>
    <col min="15879" max="15879" width="10.85546875" style="1" customWidth="1"/>
    <col min="15880" max="15880" width="25" style="1" customWidth="1"/>
    <col min="15881" max="15881" width="8.85546875" style="1" customWidth="1"/>
    <col min="15882" max="15882" width="11" style="1" customWidth="1"/>
    <col min="15883" max="15883" width="14.7109375" style="1" customWidth="1"/>
    <col min="15884" max="15884" width="12" style="1" customWidth="1"/>
    <col min="15885" max="15885" width="11.28515625" style="1" customWidth="1"/>
    <col min="15886" max="15886" width="13.5703125" style="1" customWidth="1"/>
    <col min="15887" max="16129" width="9.140625" style="1"/>
    <col min="16130" max="16130" width="25.42578125" style="1" customWidth="1"/>
    <col min="16131" max="16131" width="10.7109375" style="1" customWidth="1"/>
    <col min="16132" max="16132" width="8.42578125" style="1" customWidth="1"/>
    <col min="16133" max="16133" width="9" style="1" customWidth="1"/>
    <col min="16134" max="16134" width="7.85546875" style="1" customWidth="1"/>
    <col min="16135" max="16135" width="10.85546875" style="1" customWidth="1"/>
    <col min="16136" max="16136" width="25" style="1" customWidth="1"/>
    <col min="16137" max="16137" width="8.85546875" style="1" customWidth="1"/>
    <col min="16138" max="16138" width="11" style="1" customWidth="1"/>
    <col min="16139" max="16139" width="14.7109375" style="1" customWidth="1"/>
    <col min="16140" max="16140" width="12" style="1" customWidth="1"/>
    <col min="16141" max="16141" width="11.28515625" style="1" customWidth="1"/>
    <col min="16142" max="16142" width="13.5703125" style="1" customWidth="1"/>
    <col min="16143" max="16384" width="9.140625" style="1"/>
  </cols>
  <sheetData>
    <row r="1" spans="1:27" ht="18" customHeight="1" x14ac:dyDescent="0.25">
      <c r="K1" s="8" t="s">
        <v>16</v>
      </c>
    </row>
    <row r="2" spans="1:27" ht="18" customHeight="1" x14ac:dyDescent="0.25">
      <c r="K2" s="7" t="s">
        <v>192</v>
      </c>
      <c r="L2" s="8"/>
    </row>
    <row r="3" spans="1:27" ht="18" customHeight="1" x14ac:dyDescent="0.25">
      <c r="K3" s="7" t="s">
        <v>22</v>
      </c>
      <c r="L3" s="8"/>
    </row>
    <row r="4" spans="1:27" ht="18" customHeight="1" x14ac:dyDescent="0.25">
      <c r="K4" s="7" t="s">
        <v>193</v>
      </c>
      <c r="L4" s="8"/>
      <c r="S4" s="5"/>
    </row>
    <row r="5" spans="1:27" x14ac:dyDescent="0.25">
      <c r="L5" s="8"/>
    </row>
    <row r="6" spans="1:27" x14ac:dyDescent="0.25">
      <c r="S6" s="5"/>
    </row>
    <row r="7" spans="1:27" ht="44.25" customHeight="1" x14ac:dyDescent="0.25">
      <c r="A7" s="106" t="s">
        <v>25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51"/>
      <c r="V7" s="5">
        <f>-15927298-Q11</f>
        <v>-15967212</v>
      </c>
    </row>
    <row r="8" spans="1:27" ht="17.2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P8" s="1">
        <f>P55+P56+P58</f>
        <v>0</v>
      </c>
      <c r="V8" s="5">
        <f>-14782642-Q11</f>
        <v>-14822556</v>
      </c>
    </row>
    <row r="9" spans="1:27" ht="15.75" hidden="1" customHeight="1" x14ac:dyDescent="0.25">
      <c r="A9" s="108" t="s">
        <v>0</v>
      </c>
      <c r="B9" s="109"/>
      <c r="C9" s="109"/>
      <c r="D9" s="110"/>
      <c r="E9" s="111"/>
      <c r="F9" s="11"/>
      <c r="G9" s="11"/>
      <c r="H9" s="11"/>
      <c r="I9" s="11"/>
      <c r="J9" s="10"/>
      <c r="K9" s="10"/>
      <c r="L9" s="10"/>
      <c r="M9" s="10"/>
      <c r="N9" s="51"/>
    </row>
    <row r="10" spans="1:27" ht="15" hidden="1" customHeight="1" x14ac:dyDescent="0.25">
      <c r="A10" s="108" t="s">
        <v>1</v>
      </c>
      <c r="B10" s="109"/>
      <c r="C10" s="109"/>
      <c r="D10" s="110"/>
      <c r="E10" s="111"/>
      <c r="F10" s="11"/>
      <c r="G10" s="11"/>
      <c r="H10" s="11"/>
      <c r="I10" s="11"/>
    </row>
    <row r="11" spans="1:27" x14ac:dyDescent="0.25">
      <c r="M11" s="12" t="s">
        <v>2</v>
      </c>
      <c r="P11" s="1">
        <f>30%*(50000+80000-10000)</f>
        <v>36000</v>
      </c>
      <c r="Q11" s="5">
        <f>S15+R15</f>
        <v>39914</v>
      </c>
    </row>
    <row r="12" spans="1:27" s="3" customFormat="1" ht="29.25" customHeight="1" x14ac:dyDescent="0.25">
      <c r="A12" s="115" t="s">
        <v>3</v>
      </c>
      <c r="B12" s="115"/>
      <c r="C12" s="116" t="s">
        <v>4</v>
      </c>
      <c r="D12" s="117"/>
      <c r="E12" s="118"/>
      <c r="F12" s="13" t="s">
        <v>5</v>
      </c>
      <c r="G12" s="125" t="s">
        <v>6</v>
      </c>
      <c r="H12" s="126"/>
      <c r="I12" s="112" t="s">
        <v>188</v>
      </c>
      <c r="J12" s="124" t="s">
        <v>39</v>
      </c>
      <c r="K12" s="115" t="s">
        <v>7</v>
      </c>
      <c r="L12" s="115"/>
      <c r="M12" s="112" t="s">
        <v>8</v>
      </c>
      <c r="N12" s="52" t="s">
        <v>115</v>
      </c>
      <c r="Q12" s="79" t="s">
        <v>122</v>
      </c>
      <c r="R12" s="79" t="s">
        <v>121</v>
      </c>
      <c r="S12" s="79" t="s">
        <v>120</v>
      </c>
      <c r="V12" s="34">
        <f>Q15-R15-S15</f>
        <v>0</v>
      </c>
      <c r="W12" s="34"/>
    </row>
    <row r="13" spans="1:27" s="3" customFormat="1" ht="12.75" hidden="1" customHeight="1" x14ac:dyDescent="0.25">
      <c r="A13" s="112" t="s">
        <v>21</v>
      </c>
      <c r="B13" s="112" t="s">
        <v>9</v>
      </c>
      <c r="C13" s="119"/>
      <c r="D13" s="106"/>
      <c r="E13" s="120"/>
      <c r="F13" s="91" t="s">
        <v>10</v>
      </c>
      <c r="G13" s="112" t="s">
        <v>11</v>
      </c>
      <c r="H13" s="91" t="s">
        <v>10</v>
      </c>
      <c r="I13" s="113"/>
      <c r="J13" s="113"/>
      <c r="K13" s="112" t="s">
        <v>12</v>
      </c>
      <c r="L13" s="112" t="s">
        <v>13</v>
      </c>
      <c r="M13" s="113"/>
      <c r="N13" s="52"/>
      <c r="O13" s="2"/>
      <c r="P13" s="2"/>
      <c r="Q13" s="35"/>
      <c r="R13" s="35"/>
      <c r="S13" s="35"/>
    </row>
    <row r="14" spans="1:27" s="4" customFormat="1" ht="15" hidden="1" customHeight="1" x14ac:dyDescent="0.25">
      <c r="A14" s="113"/>
      <c r="B14" s="113"/>
      <c r="C14" s="119"/>
      <c r="D14" s="106"/>
      <c r="E14" s="120"/>
      <c r="F14" s="92"/>
      <c r="G14" s="113"/>
      <c r="H14" s="92"/>
      <c r="I14" s="113"/>
      <c r="J14" s="113"/>
      <c r="K14" s="113"/>
      <c r="L14" s="113"/>
      <c r="M14" s="113"/>
      <c r="N14" s="52"/>
      <c r="Q14" s="4" t="s">
        <v>27</v>
      </c>
      <c r="R14" s="4" t="s">
        <v>26</v>
      </c>
      <c r="S14" s="4" t="s">
        <v>24</v>
      </c>
      <c r="Z14" s="37">
        <f>Q13-Q15</f>
        <v>-39914</v>
      </c>
      <c r="AA14" s="37"/>
    </row>
    <row r="15" spans="1:27" x14ac:dyDescent="0.25">
      <c r="A15" s="113"/>
      <c r="B15" s="113"/>
      <c r="C15" s="119"/>
      <c r="D15" s="106"/>
      <c r="E15" s="120"/>
      <c r="F15" s="92"/>
      <c r="G15" s="113"/>
      <c r="H15" s="92"/>
      <c r="I15" s="113"/>
      <c r="J15" s="113"/>
      <c r="K15" s="113"/>
      <c r="L15" s="113"/>
      <c r="M15" s="113"/>
      <c r="N15" s="52" t="s">
        <v>115</v>
      </c>
      <c r="O15" s="5"/>
      <c r="Q15" s="75">
        <f>K101</f>
        <v>39914</v>
      </c>
      <c r="R15" s="75">
        <v>39914</v>
      </c>
      <c r="S15" s="75">
        <v>0</v>
      </c>
      <c r="V15" s="5">
        <f>L98-R15</f>
        <v>12877</v>
      </c>
      <c r="W15" s="5">
        <f>-L95+R15+L17</f>
        <v>27037</v>
      </c>
      <c r="X15" s="1">
        <v>1666226</v>
      </c>
      <c r="Y15" s="5">
        <f>X15+W15</f>
        <v>1693263</v>
      </c>
    </row>
    <row r="16" spans="1:27" x14ac:dyDescent="0.25">
      <c r="A16" s="114"/>
      <c r="B16" s="114"/>
      <c r="C16" s="121"/>
      <c r="D16" s="122"/>
      <c r="E16" s="123"/>
      <c r="F16" s="93"/>
      <c r="G16" s="114"/>
      <c r="H16" s="93"/>
      <c r="I16" s="114"/>
      <c r="J16" s="114"/>
      <c r="K16" s="114"/>
      <c r="L16" s="114"/>
      <c r="M16" s="114"/>
      <c r="N16" s="52" t="s">
        <v>115</v>
      </c>
      <c r="O16" s="1" t="s">
        <v>28</v>
      </c>
      <c r="Q16" s="80"/>
      <c r="R16" s="80"/>
      <c r="S16" s="80"/>
    </row>
    <row r="17" spans="1:29" ht="25.5" x14ac:dyDescent="0.25">
      <c r="A17" s="39" t="s">
        <v>23</v>
      </c>
      <c r="B17" s="40" t="s">
        <v>17</v>
      </c>
      <c r="C17" s="94" t="s">
        <v>18</v>
      </c>
      <c r="D17" s="95"/>
      <c r="E17" s="96"/>
      <c r="F17" s="40" t="s">
        <v>15</v>
      </c>
      <c r="G17" s="41" t="s">
        <v>19</v>
      </c>
      <c r="H17" s="40" t="s">
        <v>20</v>
      </c>
      <c r="I17" s="14">
        <v>193503468</v>
      </c>
      <c r="J17" s="14"/>
      <c r="K17" s="14"/>
      <c r="L17" s="14">
        <f>16000+17980+5934</f>
        <v>39914</v>
      </c>
      <c r="M17" s="43">
        <f t="shared" ref="M17:M94" si="0">SUM(I17-K17+L17)</f>
        <v>193543382</v>
      </c>
      <c r="N17" s="38" t="s">
        <v>115</v>
      </c>
      <c r="O17" s="5">
        <f>K17-L17</f>
        <v>-39914</v>
      </c>
      <c r="P17" s="5"/>
      <c r="Q17" s="81">
        <f>Q15-R15-S15</f>
        <v>0</v>
      </c>
      <c r="R17" s="80"/>
      <c r="S17" s="80"/>
      <c r="T17" s="1">
        <f>S17-R17</f>
        <v>0</v>
      </c>
      <c r="U17" s="5">
        <f>T17+Q17</f>
        <v>0</v>
      </c>
      <c r="Y17" s="25"/>
      <c r="AC17" s="5"/>
    </row>
    <row r="18" spans="1:29" hidden="1" x14ac:dyDescent="0.25">
      <c r="A18" s="39" t="s">
        <v>23</v>
      </c>
      <c r="B18" s="40" t="s">
        <v>17</v>
      </c>
      <c r="C18" s="94" t="s">
        <v>57</v>
      </c>
      <c r="D18" s="95"/>
      <c r="E18" s="96"/>
      <c r="F18" s="40" t="s">
        <v>15</v>
      </c>
      <c r="G18" s="41" t="s">
        <v>60</v>
      </c>
      <c r="H18" s="55" t="s">
        <v>58</v>
      </c>
      <c r="I18" s="14"/>
      <c r="J18" s="14"/>
      <c r="K18" s="14"/>
      <c r="L18" s="14"/>
      <c r="M18" s="43">
        <f t="shared" si="0"/>
        <v>0</v>
      </c>
      <c r="N18" s="38"/>
      <c r="O18" s="25">
        <f>L18+L50+Q51+L57+L60+L61+L62+L63+L84+L85+P92</f>
        <v>0</v>
      </c>
      <c r="P18" s="25"/>
      <c r="Q18" s="22">
        <f>L18+P51+P52+L53+L57+L77+L78+L80+L82+L86</f>
        <v>126000</v>
      </c>
      <c r="R18" s="5">
        <f>Q18+95400</f>
        <v>221400</v>
      </c>
      <c r="Z18" s="5"/>
    </row>
    <row r="19" spans="1:29" ht="25.5" hidden="1" x14ac:dyDescent="0.25">
      <c r="A19" s="39" t="s">
        <v>23</v>
      </c>
      <c r="B19" s="40" t="s">
        <v>17</v>
      </c>
      <c r="C19" s="94" t="s">
        <v>57</v>
      </c>
      <c r="D19" s="95"/>
      <c r="E19" s="96"/>
      <c r="F19" s="40" t="s">
        <v>15</v>
      </c>
      <c r="G19" s="41" t="s">
        <v>61</v>
      </c>
      <c r="H19" s="55" t="s">
        <v>59</v>
      </c>
      <c r="I19" s="30">
        <v>0</v>
      </c>
      <c r="J19" s="14"/>
      <c r="K19" s="14"/>
      <c r="L19" s="14"/>
      <c r="M19" s="43">
        <f t="shared" si="0"/>
        <v>0</v>
      </c>
      <c r="N19" s="38"/>
      <c r="O19" s="74">
        <v>357998</v>
      </c>
      <c r="P19" s="75">
        <f>O19-L19</f>
        <v>357998</v>
      </c>
      <c r="Q19" s="22"/>
    </row>
    <row r="20" spans="1:29" ht="25.5" hidden="1" x14ac:dyDescent="0.25">
      <c r="A20" s="39" t="s">
        <v>23</v>
      </c>
      <c r="B20" s="40" t="s">
        <v>17</v>
      </c>
      <c r="C20" s="94" t="s">
        <v>182</v>
      </c>
      <c r="D20" s="95"/>
      <c r="E20" s="96"/>
      <c r="F20" s="40" t="s">
        <v>15</v>
      </c>
      <c r="G20" s="41" t="s">
        <v>181</v>
      </c>
      <c r="H20" s="55" t="s">
        <v>180</v>
      </c>
      <c r="I20" s="30">
        <v>0</v>
      </c>
      <c r="J20" s="14"/>
      <c r="K20" s="14"/>
      <c r="L20" s="14"/>
      <c r="M20" s="44">
        <f t="shared" ref="M20:M21" si="1">SUM(I20-K20+L20)</f>
        <v>0</v>
      </c>
      <c r="N20" s="38"/>
      <c r="O20" s="25">
        <f>L20+L52+Q53+L59+L62+L63+L64+L65+L86+L87+P94</f>
        <v>0</v>
      </c>
      <c r="P20" s="25"/>
      <c r="Q20" s="22">
        <f>L20+P53+P54+L55+L59+L79+L80+L82+L85+L88</f>
        <v>0</v>
      </c>
      <c r="R20" s="5">
        <f>Q20+95400</f>
        <v>95400</v>
      </c>
      <c r="Z20" s="5"/>
    </row>
    <row r="21" spans="1:29" hidden="1" x14ac:dyDescent="0.25">
      <c r="A21" s="39" t="s">
        <v>23</v>
      </c>
      <c r="B21" s="40" t="s">
        <v>17</v>
      </c>
      <c r="C21" s="94" t="s">
        <v>183</v>
      </c>
      <c r="D21" s="95"/>
      <c r="E21" s="96"/>
      <c r="F21" s="40" t="s">
        <v>15</v>
      </c>
      <c r="G21" s="41" t="s">
        <v>46</v>
      </c>
      <c r="H21" s="55" t="s">
        <v>47</v>
      </c>
      <c r="I21" s="30"/>
      <c r="J21" s="14"/>
      <c r="K21" s="14"/>
      <c r="L21" s="14"/>
      <c r="M21" s="43">
        <f t="shared" si="1"/>
        <v>0</v>
      </c>
      <c r="N21" s="38"/>
      <c r="O21" s="78"/>
      <c r="P21" s="5"/>
      <c r="Q21" s="22"/>
    </row>
    <row r="22" spans="1:29" ht="25.5" hidden="1" x14ac:dyDescent="0.25">
      <c r="A22" s="39" t="s">
        <v>23</v>
      </c>
      <c r="B22" s="40" t="s">
        <v>17</v>
      </c>
      <c r="C22" s="94" t="s">
        <v>184</v>
      </c>
      <c r="D22" s="95"/>
      <c r="E22" s="96"/>
      <c r="F22" s="40" t="s">
        <v>15</v>
      </c>
      <c r="G22" s="41" t="s">
        <v>179</v>
      </c>
      <c r="H22" s="55" t="s">
        <v>178</v>
      </c>
      <c r="I22" s="30"/>
      <c r="J22" s="14"/>
      <c r="K22" s="14"/>
      <c r="L22" s="14"/>
      <c r="M22" s="43">
        <f t="shared" ref="M22" si="2">SUM(I22-K22+L22)</f>
        <v>0</v>
      </c>
      <c r="N22" s="38"/>
      <c r="O22" s="78">
        <f>K17-L17</f>
        <v>-39914</v>
      </c>
      <c r="P22" s="5"/>
      <c r="Q22" s="22"/>
    </row>
    <row r="23" spans="1:29" s="60" customFormat="1" ht="63" hidden="1" customHeight="1" x14ac:dyDescent="0.25">
      <c r="A23" s="39" t="s">
        <v>23</v>
      </c>
      <c r="B23" s="68" t="s">
        <v>137</v>
      </c>
      <c r="C23" s="87" t="s">
        <v>35</v>
      </c>
      <c r="D23" s="88"/>
      <c r="E23" s="89"/>
      <c r="F23" s="68" t="s">
        <v>138</v>
      </c>
      <c r="G23" s="69" t="s">
        <v>139</v>
      </c>
      <c r="H23" s="68" t="s">
        <v>36</v>
      </c>
      <c r="I23" s="76">
        <v>0</v>
      </c>
      <c r="J23" s="76">
        <v>0</v>
      </c>
      <c r="K23" s="76">
        <v>0</v>
      </c>
      <c r="L23" s="76">
        <f>SUM(I23:K23)</f>
        <v>0</v>
      </c>
      <c r="M23" s="77">
        <f t="shared" si="0"/>
        <v>0</v>
      </c>
      <c r="N23" s="63"/>
      <c r="O23" s="63"/>
      <c r="P23" s="64"/>
      <c r="Q23" s="63"/>
      <c r="R23" s="63"/>
      <c r="S23" s="63"/>
      <c r="T23" s="64"/>
      <c r="U23" s="63"/>
      <c r="V23" s="63"/>
      <c r="W23" s="63"/>
      <c r="X23" s="64"/>
    </row>
    <row r="24" spans="1:29" s="60" customFormat="1" ht="24" hidden="1" x14ac:dyDescent="0.25">
      <c r="A24" s="39" t="s">
        <v>23</v>
      </c>
      <c r="B24" s="68" t="s">
        <v>140</v>
      </c>
      <c r="C24" s="87" t="s">
        <v>35</v>
      </c>
      <c r="D24" s="88"/>
      <c r="E24" s="89"/>
      <c r="F24" s="68" t="s">
        <v>141</v>
      </c>
      <c r="G24" s="69" t="s">
        <v>139</v>
      </c>
      <c r="H24" s="68" t="s">
        <v>36</v>
      </c>
      <c r="I24" s="82">
        <v>0</v>
      </c>
      <c r="J24" s="61">
        <v>-536108</v>
      </c>
      <c r="K24" s="70"/>
      <c r="L24" s="71"/>
      <c r="M24" s="70">
        <f t="shared" si="0"/>
        <v>0</v>
      </c>
      <c r="N24" s="65"/>
      <c r="O24" s="65"/>
      <c r="P24" s="64"/>
      <c r="Q24" s="65"/>
      <c r="R24" s="65"/>
      <c r="S24" s="65"/>
      <c r="T24" s="64"/>
      <c r="U24" s="65"/>
      <c r="V24" s="65"/>
      <c r="W24" s="65"/>
      <c r="X24" s="64"/>
    </row>
    <row r="25" spans="1:29" s="60" customFormat="1" ht="24" hidden="1" x14ac:dyDescent="0.25">
      <c r="A25" s="39" t="s">
        <v>23</v>
      </c>
      <c r="B25" s="68" t="s">
        <v>142</v>
      </c>
      <c r="C25" s="87" t="s">
        <v>35</v>
      </c>
      <c r="D25" s="88"/>
      <c r="E25" s="89"/>
      <c r="F25" s="68" t="s">
        <v>143</v>
      </c>
      <c r="G25" s="69" t="s">
        <v>139</v>
      </c>
      <c r="H25" s="68" t="s">
        <v>36</v>
      </c>
      <c r="I25" s="82">
        <v>0</v>
      </c>
      <c r="J25" s="61">
        <v>-1200000</v>
      </c>
      <c r="K25" s="70"/>
      <c r="L25" s="71"/>
      <c r="M25" s="70">
        <f t="shared" si="0"/>
        <v>0</v>
      </c>
      <c r="N25" s="65"/>
      <c r="O25" s="65">
        <f>L33+L39+L42-K24-K25-K26-K27-K29</f>
        <v>0</v>
      </c>
      <c r="P25" s="64">
        <f>+L33+L39+L42-K24-K25-K26-K27-K29</f>
        <v>0</v>
      </c>
      <c r="Q25" s="65"/>
      <c r="R25" s="65"/>
      <c r="S25" s="65"/>
      <c r="T25" s="64"/>
      <c r="U25" s="65"/>
      <c r="V25" s="65"/>
      <c r="W25" s="65"/>
      <c r="X25" s="64"/>
    </row>
    <row r="26" spans="1:29" s="60" customFormat="1" ht="24" hidden="1" x14ac:dyDescent="0.25">
      <c r="A26" s="39" t="s">
        <v>23</v>
      </c>
      <c r="B26" s="68" t="s">
        <v>144</v>
      </c>
      <c r="C26" s="87" t="s">
        <v>35</v>
      </c>
      <c r="D26" s="88"/>
      <c r="E26" s="89"/>
      <c r="F26" s="68" t="s">
        <v>145</v>
      </c>
      <c r="G26" s="69" t="s">
        <v>139</v>
      </c>
      <c r="H26" s="68" t="s">
        <v>36</v>
      </c>
      <c r="I26" s="82">
        <v>0</v>
      </c>
      <c r="J26" s="61">
        <v>-419889</v>
      </c>
      <c r="K26" s="70"/>
      <c r="L26" s="71"/>
      <c r="M26" s="70">
        <f t="shared" si="0"/>
        <v>0</v>
      </c>
      <c r="N26" s="65"/>
      <c r="O26" s="65"/>
      <c r="P26" s="64"/>
      <c r="Q26" s="65">
        <f>K101-Q11</f>
        <v>0</v>
      </c>
      <c r="R26" s="65"/>
      <c r="S26" s="65"/>
      <c r="T26" s="64"/>
      <c r="U26" s="65"/>
      <c r="V26" s="65"/>
      <c r="W26" s="65"/>
      <c r="X26" s="64"/>
    </row>
    <row r="27" spans="1:29" s="60" customFormat="1" ht="24" hidden="1" x14ac:dyDescent="0.25">
      <c r="A27" s="39" t="s">
        <v>23</v>
      </c>
      <c r="B27" s="68" t="s">
        <v>146</v>
      </c>
      <c r="C27" s="87" t="s">
        <v>35</v>
      </c>
      <c r="D27" s="88"/>
      <c r="E27" s="89"/>
      <c r="F27" s="68" t="s">
        <v>147</v>
      </c>
      <c r="G27" s="69" t="s">
        <v>139</v>
      </c>
      <c r="H27" s="68" t="s">
        <v>36</v>
      </c>
      <c r="I27" s="82">
        <v>0</v>
      </c>
      <c r="J27" s="61">
        <v>-174678</v>
      </c>
      <c r="K27" s="70"/>
      <c r="L27" s="71"/>
      <c r="M27" s="70">
        <f t="shared" si="0"/>
        <v>0</v>
      </c>
      <c r="N27" s="65"/>
      <c r="O27" s="65"/>
      <c r="P27" s="64"/>
      <c r="Q27" s="65"/>
      <c r="R27" s="65"/>
      <c r="S27" s="65"/>
      <c r="T27" s="64"/>
      <c r="U27" s="65"/>
      <c r="V27" s="65"/>
      <c r="W27" s="65"/>
      <c r="X27" s="64"/>
    </row>
    <row r="28" spans="1:29" s="60" customFormat="1" ht="24" hidden="1" x14ac:dyDescent="0.25">
      <c r="A28" s="39" t="s">
        <v>23</v>
      </c>
      <c r="B28" s="66" t="s">
        <v>148</v>
      </c>
      <c r="C28" s="84" t="s">
        <v>35</v>
      </c>
      <c r="D28" s="85"/>
      <c r="E28" s="86"/>
      <c r="F28" s="66" t="s">
        <v>149</v>
      </c>
      <c r="G28" s="67" t="s">
        <v>139</v>
      </c>
      <c r="H28" s="66" t="s">
        <v>36</v>
      </c>
      <c r="I28" s="61"/>
      <c r="J28" s="61"/>
      <c r="K28" s="61"/>
      <c r="L28" s="59"/>
      <c r="M28" s="62">
        <f t="shared" si="0"/>
        <v>0</v>
      </c>
      <c r="N28" s="65"/>
      <c r="O28" s="65"/>
      <c r="P28" s="64"/>
      <c r="Q28" s="65"/>
      <c r="R28" s="65"/>
      <c r="S28" s="65"/>
      <c r="T28" s="64"/>
      <c r="U28" s="65"/>
      <c r="V28" s="65"/>
      <c r="W28" s="65"/>
      <c r="X28" s="64"/>
    </row>
    <row r="29" spans="1:29" s="60" customFormat="1" ht="24" hidden="1" x14ac:dyDescent="0.25">
      <c r="A29" s="39" t="s">
        <v>23</v>
      </c>
      <c r="B29" s="68" t="s">
        <v>150</v>
      </c>
      <c r="C29" s="87" t="s">
        <v>35</v>
      </c>
      <c r="D29" s="88"/>
      <c r="E29" s="89"/>
      <c r="F29" s="68" t="s">
        <v>151</v>
      </c>
      <c r="G29" s="69" t="s">
        <v>139</v>
      </c>
      <c r="H29" s="68" t="s">
        <v>36</v>
      </c>
      <c r="I29" s="82">
        <v>0</v>
      </c>
      <c r="J29" s="61">
        <v>-673222</v>
      </c>
      <c r="K29" s="70"/>
      <c r="L29" s="71"/>
      <c r="M29" s="70">
        <f t="shared" si="0"/>
        <v>0</v>
      </c>
      <c r="N29" s="65"/>
      <c r="O29" s="65"/>
      <c r="P29" s="64"/>
      <c r="Q29" s="65"/>
      <c r="R29" s="65"/>
      <c r="S29" s="65"/>
      <c r="T29" s="64"/>
      <c r="U29" s="65">
        <f>R15+S15</f>
        <v>39914</v>
      </c>
      <c r="V29" s="65"/>
      <c r="W29" s="65"/>
      <c r="X29" s="64"/>
    </row>
    <row r="30" spans="1:29" s="60" customFormat="1" ht="24" hidden="1" x14ac:dyDescent="0.25">
      <c r="A30" s="39" t="s">
        <v>23</v>
      </c>
      <c r="B30" s="68" t="s">
        <v>152</v>
      </c>
      <c r="C30" s="87" t="s">
        <v>35</v>
      </c>
      <c r="D30" s="88"/>
      <c r="E30" s="89"/>
      <c r="F30" s="68" t="s">
        <v>153</v>
      </c>
      <c r="G30" s="69" t="s">
        <v>139</v>
      </c>
      <c r="H30" s="68" t="s">
        <v>36</v>
      </c>
      <c r="I30" s="70"/>
      <c r="J30" s="61">
        <v>-300000</v>
      </c>
      <c r="K30" s="70"/>
      <c r="L30" s="71"/>
      <c r="M30" s="72">
        <f t="shared" si="0"/>
        <v>0</v>
      </c>
      <c r="N30" s="65"/>
      <c r="O30" s="65"/>
      <c r="P30" s="64"/>
      <c r="Q30" s="65"/>
      <c r="R30" s="65"/>
      <c r="S30" s="65"/>
      <c r="T30" s="64"/>
      <c r="U30" s="65"/>
      <c r="V30" s="65"/>
      <c r="W30" s="65"/>
      <c r="X30" s="64"/>
    </row>
    <row r="31" spans="1:29" s="60" customFormat="1" ht="24" hidden="1" x14ac:dyDescent="0.25">
      <c r="A31" s="39" t="s">
        <v>23</v>
      </c>
      <c r="B31" s="66" t="s">
        <v>154</v>
      </c>
      <c r="C31" s="84" t="s">
        <v>35</v>
      </c>
      <c r="D31" s="85"/>
      <c r="E31" s="86"/>
      <c r="F31" s="66" t="s">
        <v>155</v>
      </c>
      <c r="G31" s="67" t="s">
        <v>139</v>
      </c>
      <c r="H31" s="66" t="s">
        <v>36</v>
      </c>
      <c r="I31" s="61"/>
      <c r="J31" s="61"/>
      <c r="K31" s="61"/>
      <c r="L31" s="59"/>
      <c r="M31" s="62">
        <f t="shared" si="0"/>
        <v>0</v>
      </c>
      <c r="N31" s="65"/>
      <c r="O31" s="65"/>
      <c r="P31" s="64"/>
      <c r="Q31" s="65"/>
      <c r="R31" s="65"/>
      <c r="S31" s="65"/>
      <c r="T31" s="64"/>
      <c r="U31" s="65"/>
      <c r="V31" s="65"/>
      <c r="W31" s="65"/>
      <c r="X31" s="64"/>
    </row>
    <row r="32" spans="1:29" s="60" customFormat="1" ht="24" hidden="1" x14ac:dyDescent="0.25">
      <c r="A32" s="39" t="s">
        <v>23</v>
      </c>
      <c r="B32" s="66" t="s">
        <v>156</v>
      </c>
      <c r="C32" s="84" t="s">
        <v>35</v>
      </c>
      <c r="D32" s="85"/>
      <c r="E32" s="86"/>
      <c r="F32" s="66" t="s">
        <v>157</v>
      </c>
      <c r="G32" s="67" t="s">
        <v>139</v>
      </c>
      <c r="H32" s="66" t="s">
        <v>36</v>
      </c>
      <c r="I32" s="61"/>
      <c r="J32" s="61"/>
      <c r="K32" s="61"/>
      <c r="L32" s="59"/>
      <c r="M32" s="62">
        <f t="shared" si="0"/>
        <v>0</v>
      </c>
      <c r="N32" s="65"/>
      <c r="O32" s="65"/>
      <c r="P32" s="64"/>
      <c r="Q32" s="65"/>
      <c r="R32" s="65"/>
      <c r="S32" s="65"/>
      <c r="T32" s="64"/>
      <c r="U32" s="65"/>
      <c r="V32" s="65"/>
      <c r="W32" s="65"/>
      <c r="X32" s="64"/>
    </row>
    <row r="33" spans="1:29" s="60" customFormat="1" ht="24" hidden="1" x14ac:dyDescent="0.25">
      <c r="A33" s="39" t="s">
        <v>23</v>
      </c>
      <c r="B33" s="68" t="s">
        <v>158</v>
      </c>
      <c r="C33" s="87" t="s">
        <v>35</v>
      </c>
      <c r="D33" s="88"/>
      <c r="E33" s="89"/>
      <c r="F33" s="68" t="s">
        <v>159</v>
      </c>
      <c r="G33" s="69" t="s">
        <v>139</v>
      </c>
      <c r="H33" s="68" t="s">
        <v>36</v>
      </c>
      <c r="I33" s="82"/>
      <c r="J33" s="61"/>
      <c r="K33" s="70"/>
      <c r="L33" s="70"/>
      <c r="M33" s="70">
        <f t="shared" si="0"/>
        <v>0</v>
      </c>
      <c r="N33" s="65"/>
      <c r="O33" s="65"/>
      <c r="P33" s="64"/>
      <c r="Q33" s="65"/>
      <c r="R33" s="65"/>
      <c r="S33" s="65"/>
      <c r="T33" s="64"/>
      <c r="U33" s="65"/>
      <c r="V33" s="65"/>
      <c r="W33" s="65"/>
      <c r="X33" s="64"/>
    </row>
    <row r="34" spans="1:29" s="60" customFormat="1" ht="24" hidden="1" x14ac:dyDescent="0.25">
      <c r="A34" s="39" t="s">
        <v>23</v>
      </c>
      <c r="B34" s="66" t="s">
        <v>160</v>
      </c>
      <c r="C34" s="84" t="s">
        <v>35</v>
      </c>
      <c r="D34" s="85"/>
      <c r="E34" s="86"/>
      <c r="F34" s="66" t="s">
        <v>161</v>
      </c>
      <c r="G34" s="67" t="s">
        <v>139</v>
      </c>
      <c r="H34" s="66" t="s">
        <v>36</v>
      </c>
      <c r="I34" s="61"/>
      <c r="J34" s="61"/>
      <c r="K34" s="61"/>
      <c r="L34" s="59"/>
      <c r="M34" s="62">
        <f t="shared" si="0"/>
        <v>0</v>
      </c>
      <c r="N34" s="65"/>
      <c r="O34" s="65"/>
      <c r="P34" s="64"/>
      <c r="Q34" s="65"/>
      <c r="R34" s="65"/>
      <c r="S34" s="65"/>
      <c r="T34" s="64"/>
      <c r="U34" s="65"/>
      <c r="V34" s="65"/>
      <c r="W34" s="65"/>
      <c r="X34" s="64"/>
    </row>
    <row r="35" spans="1:29" s="60" customFormat="1" ht="24" hidden="1" x14ac:dyDescent="0.25">
      <c r="A35" s="39" t="s">
        <v>23</v>
      </c>
      <c r="B35" s="66" t="s">
        <v>162</v>
      </c>
      <c r="C35" s="84" t="s">
        <v>35</v>
      </c>
      <c r="D35" s="85"/>
      <c r="E35" s="86"/>
      <c r="F35" s="66" t="s">
        <v>163</v>
      </c>
      <c r="G35" s="67" t="s">
        <v>139</v>
      </c>
      <c r="H35" s="66" t="s">
        <v>36</v>
      </c>
      <c r="I35" s="61"/>
      <c r="J35" s="61"/>
      <c r="K35" s="61"/>
      <c r="L35" s="59"/>
      <c r="M35" s="62">
        <f t="shared" si="0"/>
        <v>0</v>
      </c>
      <c r="N35" s="65"/>
      <c r="O35" s="65"/>
      <c r="P35" s="64"/>
      <c r="Q35" s="65"/>
      <c r="R35" s="65"/>
      <c r="S35" s="65"/>
      <c r="T35" s="64"/>
      <c r="U35" s="65"/>
      <c r="V35" s="65"/>
      <c r="W35" s="65"/>
      <c r="X35" s="64"/>
    </row>
    <row r="36" spans="1:29" s="60" customFormat="1" ht="24" hidden="1" x14ac:dyDescent="0.25">
      <c r="A36" s="39" t="s">
        <v>23</v>
      </c>
      <c r="B36" s="66" t="s">
        <v>164</v>
      </c>
      <c r="C36" s="84" t="s">
        <v>35</v>
      </c>
      <c r="D36" s="85"/>
      <c r="E36" s="86"/>
      <c r="F36" s="66" t="s">
        <v>165</v>
      </c>
      <c r="G36" s="67" t="s">
        <v>139</v>
      </c>
      <c r="H36" s="66" t="s">
        <v>36</v>
      </c>
      <c r="I36" s="61"/>
      <c r="J36" s="61"/>
      <c r="K36" s="61"/>
      <c r="L36" s="59"/>
      <c r="M36" s="62">
        <f t="shared" si="0"/>
        <v>0</v>
      </c>
      <c r="N36" s="65"/>
      <c r="O36" s="65"/>
      <c r="P36" s="64"/>
      <c r="Q36" s="65"/>
      <c r="R36" s="65"/>
      <c r="S36" s="65"/>
      <c r="T36" s="64"/>
      <c r="U36" s="65"/>
      <c r="V36" s="65"/>
      <c r="W36" s="65"/>
      <c r="X36" s="64"/>
    </row>
    <row r="37" spans="1:29" s="60" customFormat="1" ht="24" hidden="1" x14ac:dyDescent="0.25">
      <c r="A37" s="39" t="s">
        <v>23</v>
      </c>
      <c r="B37" s="66" t="s">
        <v>166</v>
      </c>
      <c r="C37" s="84" t="s">
        <v>35</v>
      </c>
      <c r="D37" s="85"/>
      <c r="E37" s="86"/>
      <c r="F37" s="66" t="s">
        <v>167</v>
      </c>
      <c r="G37" s="67" t="s">
        <v>139</v>
      </c>
      <c r="H37" s="66" t="s">
        <v>36</v>
      </c>
      <c r="I37" s="61"/>
      <c r="J37" s="61"/>
      <c r="K37" s="61"/>
      <c r="L37" s="59"/>
      <c r="M37" s="62">
        <f t="shared" si="0"/>
        <v>0</v>
      </c>
      <c r="N37" s="65"/>
      <c r="O37" s="65"/>
      <c r="P37" s="64"/>
      <c r="Q37" s="65"/>
      <c r="R37" s="65"/>
      <c r="S37" s="65"/>
      <c r="T37" s="64"/>
      <c r="U37" s="65"/>
      <c r="V37" s="65"/>
      <c r="W37" s="65"/>
      <c r="X37" s="64"/>
    </row>
    <row r="38" spans="1:29" s="60" customFormat="1" ht="24" hidden="1" x14ac:dyDescent="0.25">
      <c r="A38" s="39" t="s">
        <v>23</v>
      </c>
      <c r="B38" s="66" t="s">
        <v>168</v>
      </c>
      <c r="C38" s="84" t="s">
        <v>35</v>
      </c>
      <c r="D38" s="85"/>
      <c r="E38" s="86"/>
      <c r="F38" s="66" t="s">
        <v>169</v>
      </c>
      <c r="G38" s="67" t="s">
        <v>139</v>
      </c>
      <c r="H38" s="66" t="s">
        <v>36</v>
      </c>
      <c r="I38" s="61"/>
      <c r="J38" s="61"/>
      <c r="K38" s="61"/>
      <c r="L38" s="59"/>
      <c r="M38" s="62">
        <f t="shared" si="0"/>
        <v>0</v>
      </c>
      <c r="N38" s="65"/>
      <c r="O38" s="65"/>
      <c r="P38" s="64"/>
      <c r="Q38" s="65"/>
      <c r="R38" s="65"/>
      <c r="S38" s="65"/>
      <c r="T38" s="64"/>
      <c r="U38" s="65"/>
      <c r="V38" s="65"/>
      <c r="W38" s="65"/>
      <c r="X38" s="64"/>
    </row>
    <row r="39" spans="1:29" s="60" customFormat="1" ht="24" hidden="1" x14ac:dyDescent="0.25">
      <c r="A39" s="39" t="s">
        <v>23</v>
      </c>
      <c r="B39" s="68" t="s">
        <v>170</v>
      </c>
      <c r="C39" s="87" t="s">
        <v>35</v>
      </c>
      <c r="D39" s="88"/>
      <c r="E39" s="89"/>
      <c r="F39" s="68" t="s">
        <v>177</v>
      </c>
      <c r="G39" s="69" t="s">
        <v>139</v>
      </c>
      <c r="H39" s="68" t="s">
        <v>36</v>
      </c>
      <c r="I39" s="82"/>
      <c r="J39" s="61"/>
      <c r="K39" s="73"/>
      <c r="L39" s="70"/>
      <c r="M39" s="70">
        <f t="shared" si="0"/>
        <v>0</v>
      </c>
      <c r="N39" s="65"/>
      <c r="O39" s="65"/>
      <c r="P39" s="64"/>
      <c r="Q39" s="65"/>
      <c r="R39" s="65"/>
      <c r="S39" s="65"/>
      <c r="T39" s="64"/>
      <c r="U39" s="65"/>
      <c r="V39" s="65"/>
      <c r="W39" s="65"/>
      <c r="X39" s="64"/>
    </row>
    <row r="40" spans="1:29" s="60" customFormat="1" ht="24" hidden="1" x14ac:dyDescent="0.25">
      <c r="A40" s="39" t="s">
        <v>23</v>
      </c>
      <c r="B40" s="66" t="s">
        <v>172</v>
      </c>
      <c r="C40" s="84" t="s">
        <v>35</v>
      </c>
      <c r="D40" s="85"/>
      <c r="E40" s="86"/>
      <c r="F40" s="66" t="s">
        <v>171</v>
      </c>
      <c r="G40" s="67" t="s">
        <v>139</v>
      </c>
      <c r="H40" s="66" t="s">
        <v>36</v>
      </c>
      <c r="I40" s="61"/>
      <c r="J40" s="61"/>
      <c r="K40" s="61"/>
      <c r="L40" s="59"/>
      <c r="M40" s="62">
        <f t="shared" si="0"/>
        <v>0</v>
      </c>
      <c r="N40" s="65"/>
      <c r="O40" s="65"/>
      <c r="P40" s="64"/>
      <c r="Q40" s="65"/>
      <c r="R40" s="65"/>
      <c r="S40" s="65"/>
      <c r="T40" s="64"/>
      <c r="U40" s="65"/>
      <c r="V40" s="65"/>
      <c r="W40" s="65"/>
      <c r="X40" s="64"/>
    </row>
    <row r="41" spans="1:29" s="60" customFormat="1" ht="24" hidden="1" x14ac:dyDescent="0.25">
      <c r="A41" s="39" t="s">
        <v>23</v>
      </c>
      <c r="B41" s="66" t="s">
        <v>173</v>
      </c>
      <c r="C41" s="84" t="s">
        <v>35</v>
      </c>
      <c r="D41" s="85"/>
      <c r="E41" s="86"/>
      <c r="F41" s="66" t="s">
        <v>171</v>
      </c>
      <c r="G41" s="67" t="s">
        <v>139</v>
      </c>
      <c r="H41" s="66" t="s">
        <v>36</v>
      </c>
      <c r="I41" s="61"/>
      <c r="J41" s="61"/>
      <c r="K41" s="61"/>
      <c r="L41" s="59"/>
      <c r="M41" s="62">
        <f t="shared" si="0"/>
        <v>0</v>
      </c>
      <c r="N41" s="65"/>
      <c r="O41" s="65"/>
      <c r="P41" s="64"/>
      <c r="Q41" s="65"/>
      <c r="R41" s="65"/>
      <c r="S41" s="65"/>
      <c r="T41" s="64"/>
      <c r="U41" s="65"/>
      <c r="V41" s="65"/>
      <c r="W41" s="65"/>
      <c r="X41" s="64"/>
    </row>
    <row r="42" spans="1:29" s="60" customFormat="1" ht="24" hidden="1" x14ac:dyDescent="0.25">
      <c r="A42" s="39" t="s">
        <v>23</v>
      </c>
      <c r="B42" s="68" t="s">
        <v>174</v>
      </c>
      <c r="C42" s="87" t="s">
        <v>35</v>
      </c>
      <c r="D42" s="88"/>
      <c r="E42" s="89"/>
      <c r="F42" s="68" t="s">
        <v>177</v>
      </c>
      <c r="G42" s="69" t="s">
        <v>139</v>
      </c>
      <c r="H42" s="68" t="s">
        <v>36</v>
      </c>
      <c r="I42" s="82"/>
      <c r="J42" s="61"/>
      <c r="K42" s="70"/>
      <c r="L42" s="70"/>
      <c r="M42" s="70">
        <f t="shared" si="0"/>
        <v>0</v>
      </c>
      <c r="N42" s="65"/>
      <c r="O42" s="65"/>
      <c r="P42" s="64"/>
      <c r="Q42" s="65"/>
      <c r="R42" s="65"/>
      <c r="S42" s="65"/>
      <c r="T42" s="64"/>
      <c r="U42" s="65"/>
      <c r="V42" s="65"/>
      <c r="W42" s="65"/>
      <c r="X42" s="64"/>
    </row>
    <row r="43" spans="1:29" s="60" customFormat="1" ht="24" hidden="1" x14ac:dyDescent="0.25">
      <c r="A43" s="39" t="s">
        <v>23</v>
      </c>
      <c r="B43" s="66" t="s">
        <v>175</v>
      </c>
      <c r="C43" s="84" t="s">
        <v>35</v>
      </c>
      <c r="D43" s="85"/>
      <c r="E43" s="86"/>
      <c r="F43" s="66" t="s">
        <v>171</v>
      </c>
      <c r="G43" s="67" t="s">
        <v>139</v>
      </c>
      <c r="H43" s="66" t="s">
        <v>36</v>
      </c>
      <c r="I43" s="61"/>
      <c r="J43" s="61"/>
      <c r="K43" s="61"/>
      <c r="L43" s="59"/>
      <c r="M43" s="62">
        <f t="shared" si="0"/>
        <v>0</v>
      </c>
      <c r="N43" s="65"/>
      <c r="O43" s="65"/>
      <c r="P43" s="64"/>
      <c r="Q43" s="65"/>
      <c r="R43" s="65"/>
      <c r="S43" s="65"/>
      <c r="T43" s="64"/>
      <c r="U43" s="65"/>
      <c r="V43" s="65"/>
      <c r="W43" s="65"/>
      <c r="X43" s="64"/>
    </row>
    <row r="44" spans="1:29" s="60" customFormat="1" ht="24" hidden="1" x14ac:dyDescent="0.25">
      <c r="A44" s="39" t="s">
        <v>23</v>
      </c>
      <c r="B44" s="66" t="s">
        <v>176</v>
      </c>
      <c r="C44" s="84" t="s">
        <v>35</v>
      </c>
      <c r="D44" s="85"/>
      <c r="E44" s="86"/>
      <c r="F44" s="66" t="s">
        <v>171</v>
      </c>
      <c r="G44" s="67" t="s">
        <v>139</v>
      </c>
      <c r="H44" s="66" t="s">
        <v>36</v>
      </c>
      <c r="I44" s="61"/>
      <c r="J44" s="61"/>
      <c r="K44" s="61"/>
      <c r="L44" s="59"/>
      <c r="M44" s="62">
        <f t="shared" si="0"/>
        <v>0</v>
      </c>
      <c r="N44" s="65"/>
      <c r="O44" s="65"/>
      <c r="P44" s="64"/>
      <c r="Q44" s="65"/>
      <c r="R44" s="65"/>
      <c r="S44" s="65"/>
      <c r="T44" s="64"/>
      <c r="U44" s="65"/>
      <c r="V44" s="65"/>
      <c r="W44" s="65"/>
      <c r="X44" s="64"/>
    </row>
    <row r="45" spans="1:29" ht="25.5" hidden="1" x14ac:dyDescent="0.25">
      <c r="A45" s="39" t="s">
        <v>23</v>
      </c>
      <c r="B45" s="40" t="s">
        <v>17</v>
      </c>
      <c r="C45" s="94" t="s">
        <v>35</v>
      </c>
      <c r="D45" s="95"/>
      <c r="E45" s="96"/>
      <c r="F45" s="40" t="s">
        <v>15</v>
      </c>
      <c r="G45" s="56" t="s">
        <v>34</v>
      </c>
      <c r="H45" s="55" t="s">
        <v>36</v>
      </c>
      <c r="I45" s="42"/>
      <c r="J45" s="21"/>
      <c r="K45" s="14"/>
      <c r="L45" s="14"/>
      <c r="M45" s="62">
        <f t="shared" si="0"/>
        <v>0</v>
      </c>
      <c r="N45" s="38"/>
      <c r="O45" s="1" t="s">
        <v>103</v>
      </c>
      <c r="Q45" s="5">
        <f>L45+L46+L47+L48+L54+L55+L81</f>
        <v>0</v>
      </c>
      <c r="R45" s="5">
        <f>Q45-R15-S15</f>
        <v>-39914</v>
      </c>
      <c r="V45" s="5">
        <f>L45+L46+L47+L48+L54+L55+L81</f>
        <v>0</v>
      </c>
      <c r="W45" s="5">
        <f>V45-505205</f>
        <v>-505205</v>
      </c>
      <c r="AC45" s="5">
        <f>Q17-O17</f>
        <v>39914</v>
      </c>
    </row>
    <row r="46" spans="1:29" ht="89.25" hidden="1" x14ac:dyDescent="0.25">
      <c r="A46" s="45" t="s">
        <v>23</v>
      </c>
      <c r="B46" s="28" t="s">
        <v>17</v>
      </c>
      <c r="C46" s="97" t="s">
        <v>40</v>
      </c>
      <c r="D46" s="98"/>
      <c r="E46" s="99"/>
      <c r="F46" s="28" t="s">
        <v>93</v>
      </c>
      <c r="G46" s="29" t="s">
        <v>94</v>
      </c>
      <c r="H46" s="28" t="s">
        <v>92</v>
      </c>
      <c r="I46" s="46"/>
      <c r="J46" s="21"/>
      <c r="K46" s="30"/>
      <c r="L46" s="30"/>
      <c r="M46" s="31">
        <f t="shared" si="0"/>
        <v>0</v>
      </c>
      <c r="N46" s="38"/>
      <c r="Q46" s="5">
        <f>Q15-1315589</f>
        <v>-1275675</v>
      </c>
      <c r="T46" s="36"/>
      <c r="AC46" s="24">
        <f>1315589-224722</f>
        <v>1090867</v>
      </c>
    </row>
    <row r="47" spans="1:29" ht="76.5" hidden="1" x14ac:dyDescent="0.25">
      <c r="A47" s="45" t="s">
        <v>48</v>
      </c>
      <c r="B47" s="28" t="s">
        <v>31</v>
      </c>
      <c r="C47" s="97" t="s">
        <v>40</v>
      </c>
      <c r="D47" s="98"/>
      <c r="E47" s="99"/>
      <c r="F47" s="28" t="s">
        <v>89</v>
      </c>
      <c r="G47" s="29" t="s">
        <v>91</v>
      </c>
      <c r="H47" s="28" t="s">
        <v>92</v>
      </c>
      <c r="I47" s="46"/>
      <c r="J47" s="21"/>
      <c r="K47" s="30"/>
      <c r="L47" s="30"/>
      <c r="M47" s="31">
        <f t="shared" si="0"/>
        <v>0</v>
      </c>
      <c r="N47" s="38"/>
      <c r="O47" s="22">
        <f>L18+Q51+L57+L84+L85+P92+Q53</f>
        <v>0</v>
      </c>
      <c r="Q47" s="5"/>
      <c r="T47" s="36"/>
      <c r="AC47" s="24"/>
    </row>
    <row r="48" spans="1:29" ht="51" hidden="1" x14ac:dyDescent="0.25">
      <c r="A48" s="45" t="s">
        <v>48</v>
      </c>
      <c r="B48" s="28" t="s">
        <v>31</v>
      </c>
      <c r="C48" s="97" t="s">
        <v>40</v>
      </c>
      <c r="D48" s="98"/>
      <c r="E48" s="99"/>
      <c r="F48" s="28" t="s">
        <v>90</v>
      </c>
      <c r="G48" s="29" t="s">
        <v>49</v>
      </c>
      <c r="H48" s="28" t="s">
        <v>92</v>
      </c>
      <c r="I48" s="46"/>
      <c r="J48" s="21"/>
      <c r="K48" s="30"/>
      <c r="L48" s="30"/>
      <c r="M48" s="31">
        <f t="shared" si="0"/>
        <v>0</v>
      </c>
      <c r="N48" s="38"/>
      <c r="Q48" s="5"/>
      <c r="T48" s="36"/>
      <c r="AC48" s="24"/>
    </row>
    <row r="49" spans="1:29" ht="127.5" hidden="1" x14ac:dyDescent="0.25">
      <c r="A49" s="39" t="s">
        <v>128</v>
      </c>
      <c r="B49" s="40" t="s">
        <v>31</v>
      </c>
      <c r="C49" s="94" t="s">
        <v>132</v>
      </c>
      <c r="D49" s="95"/>
      <c r="E49" s="96"/>
      <c r="F49" s="40" t="s">
        <v>129</v>
      </c>
      <c r="G49" s="41" t="s">
        <v>134</v>
      </c>
      <c r="H49" s="40" t="s">
        <v>92</v>
      </c>
      <c r="I49" s="46"/>
      <c r="J49" s="21"/>
      <c r="K49" s="30"/>
      <c r="L49" s="14"/>
      <c r="M49" s="31"/>
      <c r="N49" s="38"/>
      <c r="Q49" s="5"/>
      <c r="T49" s="36"/>
      <c r="AC49" s="24"/>
    </row>
    <row r="50" spans="1:29" ht="127.5" hidden="1" x14ac:dyDescent="0.25">
      <c r="A50" s="39" t="s">
        <v>128</v>
      </c>
      <c r="B50" s="40" t="s">
        <v>31</v>
      </c>
      <c r="C50" s="94" t="s">
        <v>133</v>
      </c>
      <c r="D50" s="95"/>
      <c r="E50" s="96"/>
      <c r="F50" s="40" t="s">
        <v>129</v>
      </c>
      <c r="G50" s="41" t="s">
        <v>134</v>
      </c>
      <c r="H50" s="40" t="s">
        <v>92</v>
      </c>
      <c r="I50" s="42"/>
      <c r="J50" s="21"/>
      <c r="K50" s="14"/>
      <c r="L50" s="14"/>
      <c r="M50" s="43">
        <f t="shared" si="0"/>
        <v>0</v>
      </c>
      <c r="N50" s="38"/>
      <c r="O50" s="25">
        <f>O17-O18</f>
        <v>-39914</v>
      </c>
      <c r="Q50" s="5">
        <f>Q16-R15-S15</f>
        <v>-39914</v>
      </c>
      <c r="T50" s="36"/>
      <c r="AC50" s="24"/>
    </row>
    <row r="51" spans="1:29" ht="25.5" hidden="1" x14ac:dyDescent="0.25">
      <c r="A51" s="39" t="s">
        <v>23</v>
      </c>
      <c r="B51" s="40" t="s">
        <v>17</v>
      </c>
      <c r="C51" s="94" t="s">
        <v>63</v>
      </c>
      <c r="D51" s="95"/>
      <c r="E51" s="96"/>
      <c r="F51" s="39" t="s">
        <v>15</v>
      </c>
      <c r="G51" s="41" t="s">
        <v>104</v>
      </c>
      <c r="H51" s="40" t="s">
        <v>51</v>
      </c>
      <c r="I51" s="30"/>
      <c r="J51" s="14"/>
      <c r="K51" s="14"/>
      <c r="L51" s="14"/>
      <c r="M51" s="44">
        <f t="shared" si="0"/>
        <v>0</v>
      </c>
      <c r="N51" s="38"/>
      <c r="O51" s="74">
        <v>3964945</v>
      </c>
      <c r="P51" s="50">
        <f>L51*0.7</f>
        <v>0</v>
      </c>
      <c r="Q51" s="22">
        <f>ROUND(P51,0)</f>
        <v>0</v>
      </c>
      <c r="R51" s="5">
        <f>Q51-K17</f>
        <v>0</v>
      </c>
    </row>
    <row r="52" spans="1:29" ht="25.5" hidden="1" x14ac:dyDescent="0.25">
      <c r="A52" s="45" t="s">
        <v>88</v>
      </c>
      <c r="B52" s="28" t="s">
        <v>31</v>
      </c>
      <c r="C52" s="97" t="s">
        <v>100</v>
      </c>
      <c r="D52" s="98"/>
      <c r="E52" s="99"/>
      <c r="F52" s="28" t="s">
        <v>15</v>
      </c>
      <c r="G52" s="29" t="s">
        <v>101</v>
      </c>
      <c r="H52" s="28" t="s">
        <v>102</v>
      </c>
      <c r="I52" s="46"/>
      <c r="J52" s="21"/>
      <c r="K52" s="30"/>
      <c r="L52" s="30"/>
      <c r="M52" s="31">
        <f t="shared" si="0"/>
        <v>0</v>
      </c>
      <c r="N52" s="38"/>
      <c r="O52" s="1" t="s">
        <v>86</v>
      </c>
      <c r="P52" s="1">
        <v>126000</v>
      </c>
      <c r="Q52" s="5"/>
      <c r="T52" s="36"/>
      <c r="AC52" s="24"/>
    </row>
    <row r="53" spans="1:29" ht="25.5" hidden="1" x14ac:dyDescent="0.25">
      <c r="A53" s="45" t="s">
        <v>23</v>
      </c>
      <c r="B53" s="28" t="s">
        <v>17</v>
      </c>
      <c r="C53" s="97" t="s">
        <v>68</v>
      </c>
      <c r="D53" s="98"/>
      <c r="E53" s="99"/>
      <c r="F53" s="28" t="s">
        <v>15</v>
      </c>
      <c r="G53" s="29" t="s">
        <v>101</v>
      </c>
      <c r="H53" s="28" t="s">
        <v>102</v>
      </c>
      <c r="I53" s="46"/>
      <c r="J53" s="21"/>
      <c r="K53" s="30"/>
      <c r="L53" s="30"/>
      <c r="M53" s="31">
        <f t="shared" si="0"/>
        <v>0</v>
      </c>
      <c r="N53" s="38"/>
      <c r="O53" s="1">
        <v>40000</v>
      </c>
      <c r="P53" s="24">
        <f>L53*0.7</f>
        <v>0</v>
      </c>
      <c r="Q53" s="22">
        <f>ROUND(P53,0)</f>
        <v>0</v>
      </c>
      <c r="T53" s="36"/>
      <c r="AC53" s="24"/>
    </row>
    <row r="54" spans="1:29" ht="25.5" hidden="1" x14ac:dyDescent="0.25">
      <c r="A54" s="39" t="s">
        <v>30</v>
      </c>
      <c r="B54" s="40" t="s">
        <v>31</v>
      </c>
      <c r="C54" s="94" t="s">
        <v>65</v>
      </c>
      <c r="D54" s="95"/>
      <c r="E54" s="96"/>
      <c r="F54" s="40" t="s">
        <v>15</v>
      </c>
      <c r="G54" s="41" t="s">
        <v>66</v>
      </c>
      <c r="H54" s="40" t="s">
        <v>67</v>
      </c>
      <c r="I54" s="14"/>
      <c r="J54" s="14"/>
      <c r="K54" s="14"/>
      <c r="L54" s="14"/>
      <c r="M54" s="43">
        <f t="shared" si="0"/>
        <v>0</v>
      </c>
      <c r="N54" s="38"/>
      <c r="O54" s="1" t="s">
        <v>85</v>
      </c>
      <c r="P54" s="1">
        <f>0.7*L54</f>
        <v>0</v>
      </c>
    </row>
    <row r="55" spans="1:29" ht="36" hidden="1" customHeight="1" x14ac:dyDescent="0.25">
      <c r="A55" s="39" t="s">
        <v>30</v>
      </c>
      <c r="B55" s="40" t="s">
        <v>31</v>
      </c>
      <c r="C55" s="94" t="s">
        <v>68</v>
      </c>
      <c r="D55" s="95"/>
      <c r="E55" s="96"/>
      <c r="F55" s="40" t="s">
        <v>15</v>
      </c>
      <c r="G55" s="41" t="s">
        <v>69</v>
      </c>
      <c r="H55" s="40" t="s">
        <v>70</v>
      </c>
      <c r="I55" s="14"/>
      <c r="J55" s="14"/>
      <c r="K55" s="14"/>
      <c r="L55" s="14"/>
      <c r="M55" s="43">
        <f t="shared" si="0"/>
        <v>0</v>
      </c>
      <c r="N55" s="38"/>
      <c r="O55" s="1" t="s">
        <v>85</v>
      </c>
      <c r="P55" s="1">
        <f>0.7*L55</f>
        <v>0</v>
      </c>
    </row>
    <row r="56" spans="1:29" hidden="1" x14ac:dyDescent="0.25">
      <c r="A56" s="45" t="s">
        <v>30</v>
      </c>
      <c r="B56" s="28" t="s">
        <v>31</v>
      </c>
      <c r="C56" s="100" t="s">
        <v>68</v>
      </c>
      <c r="D56" s="100"/>
      <c r="E56" s="100"/>
      <c r="F56" s="45" t="s">
        <v>15</v>
      </c>
      <c r="G56" s="29" t="s">
        <v>113</v>
      </c>
      <c r="H56" s="28" t="s">
        <v>114</v>
      </c>
      <c r="I56" s="30"/>
      <c r="J56" s="14"/>
      <c r="K56" s="30"/>
      <c r="L56" s="30"/>
      <c r="M56" s="47">
        <f t="shared" ref="M56" si="3">SUM(I56-K56+L56)</f>
        <v>0</v>
      </c>
      <c r="N56" s="38"/>
      <c r="O56" s="1" t="s">
        <v>85</v>
      </c>
      <c r="P56" s="1">
        <f>0.7*-K56</f>
        <v>0</v>
      </c>
    </row>
    <row r="57" spans="1:29" ht="38.25" hidden="1" x14ac:dyDescent="0.25">
      <c r="A57" s="39" t="s">
        <v>136</v>
      </c>
      <c r="B57" s="40" t="s">
        <v>17</v>
      </c>
      <c r="C57" s="94" t="s">
        <v>73</v>
      </c>
      <c r="D57" s="95"/>
      <c r="E57" s="96"/>
      <c r="F57" s="40" t="s">
        <v>15</v>
      </c>
      <c r="G57" s="41" t="s">
        <v>71</v>
      </c>
      <c r="H57" s="40" t="s">
        <v>72</v>
      </c>
      <c r="I57" s="14">
        <v>0</v>
      </c>
      <c r="J57" s="14"/>
      <c r="K57" s="14"/>
      <c r="L57" s="14"/>
      <c r="M57" s="43">
        <f t="shared" si="0"/>
        <v>0</v>
      </c>
      <c r="N57" s="38"/>
      <c r="O57" s="26">
        <f>L18+Q51+L57+L60+L61+L62+L63+L84+L85+P92</f>
        <v>0</v>
      </c>
      <c r="Q57" s="5">
        <f>R15-Q15</f>
        <v>0</v>
      </c>
      <c r="U57" s="22">
        <f>L52+L77+L78+L80+-K73</f>
        <v>0</v>
      </c>
    </row>
    <row r="58" spans="1:29" ht="36" hidden="1" customHeight="1" x14ac:dyDescent="0.25">
      <c r="A58" s="45" t="s">
        <v>30</v>
      </c>
      <c r="B58" s="28" t="s">
        <v>31</v>
      </c>
      <c r="C58" s="100" t="s">
        <v>68</v>
      </c>
      <c r="D58" s="100"/>
      <c r="E58" s="100"/>
      <c r="F58" s="45" t="s">
        <v>15</v>
      </c>
      <c r="G58" s="29" t="s">
        <v>111</v>
      </c>
      <c r="H58" s="28" t="s">
        <v>112</v>
      </c>
      <c r="I58" s="30"/>
      <c r="J58" s="14"/>
      <c r="K58" s="30"/>
      <c r="L58" s="30"/>
      <c r="M58" s="47">
        <f t="shared" si="0"/>
        <v>0</v>
      </c>
      <c r="N58" s="38"/>
      <c r="O58" s="1" t="s">
        <v>85</v>
      </c>
      <c r="P58" s="1">
        <f>0.7*L58</f>
        <v>0</v>
      </c>
    </row>
    <row r="59" spans="1:29" ht="36" hidden="1" customHeight="1" x14ac:dyDescent="0.25">
      <c r="A59" s="45" t="s">
        <v>30</v>
      </c>
      <c r="B59" s="28" t="s">
        <v>31</v>
      </c>
      <c r="C59" s="100" t="s">
        <v>74</v>
      </c>
      <c r="D59" s="100"/>
      <c r="E59" s="100"/>
      <c r="F59" s="45" t="s">
        <v>15</v>
      </c>
      <c r="G59" s="29" t="s">
        <v>71</v>
      </c>
      <c r="H59" s="28" t="s">
        <v>72</v>
      </c>
      <c r="I59" s="30">
        <v>0</v>
      </c>
      <c r="J59" s="14"/>
      <c r="K59" s="30"/>
      <c r="L59" s="30"/>
      <c r="M59" s="47">
        <f t="shared" si="0"/>
        <v>0</v>
      </c>
      <c r="N59" s="38"/>
      <c r="O59" s="1" t="s">
        <v>85</v>
      </c>
    </row>
    <row r="60" spans="1:29" ht="36" hidden="1" customHeight="1" x14ac:dyDescent="0.25">
      <c r="A60" s="39" t="s">
        <v>128</v>
      </c>
      <c r="B60" s="40" t="s">
        <v>31</v>
      </c>
      <c r="C60" s="94" t="s">
        <v>130</v>
      </c>
      <c r="D60" s="95"/>
      <c r="E60" s="96"/>
      <c r="F60" s="39" t="s">
        <v>15</v>
      </c>
      <c r="G60" s="41" t="s">
        <v>32</v>
      </c>
      <c r="H60" s="40" t="s">
        <v>33</v>
      </c>
      <c r="I60" s="14"/>
      <c r="J60" s="14"/>
      <c r="K60" s="14"/>
      <c r="L60" s="14"/>
      <c r="M60" s="44">
        <f t="shared" si="0"/>
        <v>0</v>
      </c>
      <c r="N60" s="38"/>
      <c r="O60" s="5">
        <f>L60+L61+L62+L63</f>
        <v>0</v>
      </c>
    </row>
    <row r="61" spans="1:29" ht="36" hidden="1" customHeight="1" x14ac:dyDescent="0.25">
      <c r="A61" s="39" t="s">
        <v>128</v>
      </c>
      <c r="B61" s="40" t="s">
        <v>31</v>
      </c>
      <c r="C61" s="94" t="s">
        <v>107</v>
      </c>
      <c r="D61" s="95"/>
      <c r="E61" s="96"/>
      <c r="F61" s="39" t="s">
        <v>15</v>
      </c>
      <c r="G61" s="41" t="s">
        <v>124</v>
      </c>
      <c r="H61" s="40" t="s">
        <v>29</v>
      </c>
      <c r="I61" s="14"/>
      <c r="J61" s="14"/>
      <c r="K61" s="14"/>
      <c r="L61" s="14"/>
      <c r="M61" s="44">
        <f t="shared" ref="M61" si="4">SUM(I61-K61+L61)</f>
        <v>0</v>
      </c>
      <c r="N61" s="38"/>
    </row>
    <row r="62" spans="1:29" ht="36" hidden="1" customHeight="1" x14ac:dyDescent="0.25">
      <c r="A62" s="39" t="s">
        <v>125</v>
      </c>
      <c r="B62" s="40" t="s">
        <v>31</v>
      </c>
      <c r="C62" s="94" t="s">
        <v>123</v>
      </c>
      <c r="D62" s="95"/>
      <c r="E62" s="96"/>
      <c r="F62" s="39" t="s">
        <v>15</v>
      </c>
      <c r="G62" s="41" t="s">
        <v>131</v>
      </c>
      <c r="H62" s="40" t="s">
        <v>29</v>
      </c>
      <c r="I62" s="14"/>
      <c r="J62" s="14"/>
      <c r="K62" s="14"/>
      <c r="L62" s="14"/>
      <c r="M62" s="44">
        <f t="shared" si="0"/>
        <v>0</v>
      </c>
      <c r="N62" s="38"/>
      <c r="S62" s="5">
        <f>15658889</f>
        <v>15658889</v>
      </c>
    </row>
    <row r="63" spans="1:29" ht="36" hidden="1" customHeight="1" x14ac:dyDescent="0.25">
      <c r="A63" s="39" t="s">
        <v>125</v>
      </c>
      <c r="B63" s="40" t="s">
        <v>31</v>
      </c>
      <c r="C63" s="94" t="s">
        <v>126</v>
      </c>
      <c r="D63" s="95"/>
      <c r="E63" s="96"/>
      <c r="F63" s="39" t="s">
        <v>15</v>
      </c>
      <c r="G63" s="41" t="s">
        <v>127</v>
      </c>
      <c r="H63" s="40" t="s">
        <v>53</v>
      </c>
      <c r="I63" s="14"/>
      <c r="J63" s="14"/>
      <c r="K63" s="14"/>
      <c r="L63" s="14"/>
      <c r="M63" s="44">
        <f t="shared" si="0"/>
        <v>0</v>
      </c>
      <c r="N63" s="38"/>
    </row>
    <row r="64" spans="1:29" ht="36" hidden="1" customHeight="1" x14ac:dyDescent="0.25">
      <c r="A64" s="45" t="s">
        <v>30</v>
      </c>
      <c r="B64" s="28" t="s">
        <v>31</v>
      </c>
      <c r="C64" s="100" t="s">
        <v>116</v>
      </c>
      <c r="D64" s="100"/>
      <c r="E64" s="100"/>
      <c r="F64" s="28" t="s">
        <v>15</v>
      </c>
      <c r="G64" s="29" t="s">
        <v>32</v>
      </c>
      <c r="H64" s="28" t="s">
        <v>33</v>
      </c>
      <c r="I64" s="30"/>
      <c r="J64" s="14"/>
      <c r="K64" s="30"/>
      <c r="L64" s="30"/>
      <c r="M64" s="31">
        <f t="shared" ref="M64" si="5">SUM(I64-K64+L64)</f>
        <v>0</v>
      </c>
      <c r="N64" s="38"/>
      <c r="O64" s="1" t="s">
        <v>86</v>
      </c>
    </row>
    <row r="65" spans="1:21" ht="25.5" hidden="1" x14ac:dyDescent="0.25">
      <c r="A65" s="45" t="s">
        <v>30</v>
      </c>
      <c r="B65" s="28" t="s">
        <v>31</v>
      </c>
      <c r="C65" s="100" t="s">
        <v>117</v>
      </c>
      <c r="D65" s="100"/>
      <c r="E65" s="100"/>
      <c r="F65" s="28" t="s">
        <v>15</v>
      </c>
      <c r="G65" s="29" t="s">
        <v>32</v>
      </c>
      <c r="H65" s="28" t="s">
        <v>33</v>
      </c>
      <c r="I65" s="30"/>
      <c r="J65" s="14"/>
      <c r="K65" s="30"/>
      <c r="L65" s="30"/>
      <c r="M65" s="31">
        <f t="shared" ref="M65" si="6">SUM(I65-K65+L65)</f>
        <v>0</v>
      </c>
      <c r="N65" s="38"/>
      <c r="O65" s="1" t="s">
        <v>86</v>
      </c>
    </row>
    <row r="66" spans="1:21" ht="25.5" x14ac:dyDescent="0.25">
      <c r="A66" s="39" t="s">
        <v>23</v>
      </c>
      <c r="B66" s="40" t="s">
        <v>17</v>
      </c>
      <c r="C66" s="94" t="s">
        <v>189</v>
      </c>
      <c r="D66" s="95"/>
      <c r="E66" s="96"/>
      <c r="F66" s="40" t="s">
        <v>50</v>
      </c>
      <c r="G66" s="41" t="s">
        <v>75</v>
      </c>
      <c r="H66" s="40" t="s">
        <v>76</v>
      </c>
      <c r="I66" s="14"/>
      <c r="J66" s="14"/>
      <c r="K66" s="14"/>
      <c r="L66" s="14">
        <v>4877</v>
      </c>
      <c r="M66" s="43">
        <f t="shared" si="0"/>
        <v>4877</v>
      </c>
      <c r="N66" s="38" t="s">
        <v>115</v>
      </c>
      <c r="O66" s="26">
        <v>450</v>
      </c>
      <c r="P66" s="1">
        <v>450</v>
      </c>
      <c r="U66" s="5">
        <f>U57-146250</f>
        <v>-146250</v>
      </c>
    </row>
    <row r="67" spans="1:21" ht="25.5" x14ac:dyDescent="0.25">
      <c r="A67" s="39" t="s">
        <v>30</v>
      </c>
      <c r="B67" s="40" t="s">
        <v>31</v>
      </c>
      <c r="C67" s="101" t="s">
        <v>191</v>
      </c>
      <c r="D67" s="101"/>
      <c r="E67" s="101"/>
      <c r="F67" s="40" t="s">
        <v>15</v>
      </c>
      <c r="G67" s="41" t="s">
        <v>75</v>
      </c>
      <c r="H67" s="40" t="s">
        <v>76</v>
      </c>
      <c r="I67" s="14"/>
      <c r="J67" s="14"/>
      <c r="K67" s="14"/>
      <c r="L67" s="14">
        <v>8000</v>
      </c>
      <c r="M67" s="43">
        <f t="shared" ref="M67" si="7">SUM(I67-K67+L67)</f>
        <v>8000</v>
      </c>
      <c r="N67" s="38" t="s">
        <v>115</v>
      </c>
      <c r="O67" s="26">
        <v>450</v>
      </c>
      <c r="P67" s="1">
        <v>450</v>
      </c>
      <c r="U67" s="5">
        <f>U58-146250</f>
        <v>-146250</v>
      </c>
    </row>
    <row r="68" spans="1:21" ht="25.5" hidden="1" x14ac:dyDescent="0.25">
      <c r="A68" s="45" t="s">
        <v>23</v>
      </c>
      <c r="B68" s="28" t="s">
        <v>17</v>
      </c>
      <c r="C68" s="97" t="s">
        <v>77</v>
      </c>
      <c r="D68" s="98"/>
      <c r="E68" s="99"/>
      <c r="F68" s="45" t="s">
        <v>15</v>
      </c>
      <c r="G68" s="29" t="s">
        <v>75</v>
      </c>
      <c r="H68" s="28" t="s">
        <v>76</v>
      </c>
      <c r="I68" s="30"/>
      <c r="J68" s="14"/>
      <c r="K68" s="30"/>
      <c r="L68" s="30"/>
      <c r="M68" s="47">
        <f t="shared" si="0"/>
        <v>0</v>
      </c>
      <c r="N68" s="38"/>
      <c r="O68" s="1">
        <v>2000</v>
      </c>
    </row>
    <row r="69" spans="1:21" ht="25.5" hidden="1" x14ac:dyDescent="0.25">
      <c r="A69" s="45" t="s">
        <v>23</v>
      </c>
      <c r="B69" s="28" t="s">
        <v>17</v>
      </c>
      <c r="C69" s="97" t="s">
        <v>78</v>
      </c>
      <c r="D69" s="98"/>
      <c r="E69" s="99"/>
      <c r="F69" s="45" t="s">
        <v>15</v>
      </c>
      <c r="G69" s="29" t="s">
        <v>75</v>
      </c>
      <c r="H69" s="28" t="s">
        <v>76</v>
      </c>
      <c r="I69" s="30"/>
      <c r="J69" s="14"/>
      <c r="K69" s="30"/>
      <c r="L69" s="30"/>
      <c r="M69" s="47">
        <f t="shared" si="0"/>
        <v>0</v>
      </c>
      <c r="N69" s="38"/>
    </row>
    <row r="70" spans="1:21" ht="25.5" hidden="1" x14ac:dyDescent="0.25">
      <c r="A70" s="45" t="s">
        <v>30</v>
      </c>
      <c r="B70" s="28" t="s">
        <v>31</v>
      </c>
      <c r="C70" s="100" t="s">
        <v>79</v>
      </c>
      <c r="D70" s="100"/>
      <c r="E70" s="100"/>
      <c r="F70" s="45" t="s">
        <v>15</v>
      </c>
      <c r="G70" s="29" t="s">
        <v>75</v>
      </c>
      <c r="H70" s="28" t="s">
        <v>76</v>
      </c>
      <c r="I70" s="30"/>
      <c r="J70" s="14"/>
      <c r="K70" s="30"/>
      <c r="L70" s="30"/>
      <c r="M70" s="47">
        <f t="shared" si="0"/>
        <v>0</v>
      </c>
      <c r="N70" s="38"/>
      <c r="O70" s="1" t="s">
        <v>85</v>
      </c>
    </row>
    <row r="71" spans="1:21" ht="25.5" hidden="1" x14ac:dyDescent="0.25">
      <c r="A71" s="45" t="s">
        <v>30</v>
      </c>
      <c r="B71" s="28" t="s">
        <v>31</v>
      </c>
      <c r="C71" s="100" t="s">
        <v>80</v>
      </c>
      <c r="D71" s="100"/>
      <c r="E71" s="100"/>
      <c r="F71" s="45" t="s">
        <v>15</v>
      </c>
      <c r="G71" s="29" t="s">
        <v>75</v>
      </c>
      <c r="H71" s="28" t="s">
        <v>76</v>
      </c>
      <c r="I71" s="30"/>
      <c r="J71" s="14"/>
      <c r="K71" s="30"/>
      <c r="L71" s="30"/>
      <c r="M71" s="47">
        <f t="shared" si="0"/>
        <v>0</v>
      </c>
      <c r="N71" s="38"/>
      <c r="O71" s="1" t="s">
        <v>85</v>
      </c>
    </row>
    <row r="72" spans="1:21" ht="25.5" hidden="1" x14ac:dyDescent="0.25">
      <c r="A72" s="45" t="s">
        <v>23</v>
      </c>
      <c r="B72" s="28" t="s">
        <v>17</v>
      </c>
      <c r="C72" s="97" t="s">
        <v>83</v>
      </c>
      <c r="D72" s="98"/>
      <c r="E72" s="99"/>
      <c r="F72" s="45" t="s">
        <v>15</v>
      </c>
      <c r="G72" s="29" t="s">
        <v>81</v>
      </c>
      <c r="H72" s="28" t="s">
        <v>82</v>
      </c>
      <c r="I72" s="30"/>
      <c r="J72" s="14"/>
      <c r="K72" s="30"/>
      <c r="L72" s="30"/>
      <c r="M72" s="47">
        <f t="shared" si="0"/>
        <v>0</v>
      </c>
      <c r="N72" s="38"/>
    </row>
    <row r="73" spans="1:21" ht="25.5" hidden="1" x14ac:dyDescent="0.25">
      <c r="A73" s="45" t="s">
        <v>88</v>
      </c>
      <c r="B73" s="28" t="s">
        <v>31</v>
      </c>
      <c r="C73" s="97" t="s">
        <v>87</v>
      </c>
      <c r="D73" s="98"/>
      <c r="E73" s="99"/>
      <c r="F73" s="45" t="s">
        <v>15</v>
      </c>
      <c r="G73" s="29" t="s">
        <v>81</v>
      </c>
      <c r="H73" s="28" t="s">
        <v>82</v>
      </c>
      <c r="I73" s="30"/>
      <c r="J73" s="14"/>
      <c r="K73" s="30"/>
      <c r="L73" s="30"/>
      <c r="M73" s="47">
        <f t="shared" si="0"/>
        <v>0</v>
      </c>
      <c r="N73" s="38"/>
      <c r="O73" s="1" t="s">
        <v>86</v>
      </c>
    </row>
    <row r="74" spans="1:21" ht="36" hidden="1" customHeight="1" x14ac:dyDescent="0.25">
      <c r="A74" s="45" t="s">
        <v>30</v>
      </c>
      <c r="B74" s="28" t="s">
        <v>31</v>
      </c>
      <c r="C74" s="97" t="s">
        <v>118</v>
      </c>
      <c r="D74" s="98"/>
      <c r="E74" s="99"/>
      <c r="F74" s="45" t="s">
        <v>15</v>
      </c>
      <c r="G74" s="29" t="s">
        <v>81</v>
      </c>
      <c r="H74" s="28" t="s">
        <v>82</v>
      </c>
      <c r="I74" s="30"/>
      <c r="J74" s="14"/>
      <c r="K74" s="30"/>
      <c r="L74" s="30"/>
      <c r="M74" s="47">
        <f t="shared" ref="M74" si="8">SUM(I74-K74+L74)</f>
        <v>0</v>
      </c>
      <c r="N74" s="38"/>
      <c r="O74" s="1" t="s">
        <v>85</v>
      </c>
    </row>
    <row r="75" spans="1:21" ht="25.5" hidden="1" x14ac:dyDescent="0.25">
      <c r="A75" s="45" t="s">
        <v>30</v>
      </c>
      <c r="B75" s="28" t="s">
        <v>31</v>
      </c>
      <c r="C75" s="97" t="s">
        <v>84</v>
      </c>
      <c r="D75" s="98"/>
      <c r="E75" s="99"/>
      <c r="F75" s="45" t="s">
        <v>15</v>
      </c>
      <c r="G75" s="29" t="s">
        <v>81</v>
      </c>
      <c r="H75" s="28" t="s">
        <v>82</v>
      </c>
      <c r="I75" s="30"/>
      <c r="J75" s="14"/>
      <c r="K75" s="30"/>
      <c r="L75" s="30"/>
      <c r="M75" s="47">
        <f t="shared" si="0"/>
        <v>0</v>
      </c>
      <c r="N75" s="38"/>
      <c r="O75" s="1" t="s">
        <v>85</v>
      </c>
    </row>
    <row r="76" spans="1:21" ht="25.5" hidden="1" x14ac:dyDescent="0.25">
      <c r="A76" s="45" t="s">
        <v>88</v>
      </c>
      <c r="B76" s="28" t="s">
        <v>31</v>
      </c>
      <c r="C76" s="100" t="s">
        <v>87</v>
      </c>
      <c r="D76" s="100"/>
      <c r="E76" s="100"/>
      <c r="F76" s="45" t="s">
        <v>15</v>
      </c>
      <c r="G76" s="29" t="s">
        <v>81</v>
      </c>
      <c r="H76" s="28" t="s">
        <v>82</v>
      </c>
      <c r="I76" s="30"/>
      <c r="J76" s="14"/>
      <c r="K76" s="30"/>
      <c r="L76" s="30"/>
      <c r="M76" s="47">
        <f t="shared" si="0"/>
        <v>0</v>
      </c>
      <c r="N76" s="38"/>
      <c r="O76" s="1" t="s">
        <v>86</v>
      </c>
    </row>
    <row r="77" spans="1:21" hidden="1" x14ac:dyDescent="0.25">
      <c r="A77" s="45" t="s">
        <v>88</v>
      </c>
      <c r="B77" s="28" t="s">
        <v>31</v>
      </c>
      <c r="C77" s="100" t="s">
        <v>99</v>
      </c>
      <c r="D77" s="100"/>
      <c r="E77" s="100"/>
      <c r="F77" s="28" t="s">
        <v>15</v>
      </c>
      <c r="G77" s="29" t="s">
        <v>54</v>
      </c>
      <c r="H77" s="28" t="s">
        <v>53</v>
      </c>
      <c r="I77" s="30"/>
      <c r="J77" s="14"/>
      <c r="K77" s="30"/>
      <c r="L77" s="30"/>
      <c r="M77" s="31">
        <f t="shared" si="0"/>
        <v>0</v>
      </c>
      <c r="N77" s="38"/>
      <c r="O77" s="1" t="s">
        <v>86</v>
      </c>
    </row>
    <row r="78" spans="1:21" ht="25.5" hidden="1" x14ac:dyDescent="0.25">
      <c r="A78" s="45" t="s">
        <v>88</v>
      </c>
      <c r="B78" s="28" t="s">
        <v>31</v>
      </c>
      <c r="C78" s="100" t="s">
        <v>99</v>
      </c>
      <c r="D78" s="100"/>
      <c r="E78" s="100"/>
      <c r="F78" s="28" t="s">
        <v>15</v>
      </c>
      <c r="G78" s="29" t="s">
        <v>32</v>
      </c>
      <c r="H78" s="28" t="s">
        <v>33</v>
      </c>
      <c r="I78" s="30"/>
      <c r="J78" s="14"/>
      <c r="K78" s="30"/>
      <c r="L78" s="30"/>
      <c r="M78" s="31">
        <f t="shared" si="0"/>
        <v>0</v>
      </c>
      <c r="N78" s="38"/>
      <c r="O78" s="1" t="s">
        <v>86</v>
      </c>
    </row>
    <row r="79" spans="1:21" ht="25.5" hidden="1" x14ac:dyDescent="0.25">
      <c r="A79" s="45" t="s">
        <v>23</v>
      </c>
      <c r="B79" s="28" t="s">
        <v>17</v>
      </c>
      <c r="C79" s="97" t="s">
        <v>63</v>
      </c>
      <c r="D79" s="98"/>
      <c r="E79" s="99"/>
      <c r="F79" s="28" t="s">
        <v>15</v>
      </c>
      <c r="G79" s="29" t="s">
        <v>52</v>
      </c>
      <c r="H79" s="30" t="s">
        <v>51</v>
      </c>
      <c r="I79" s="30"/>
      <c r="J79" s="14"/>
      <c r="K79" s="30"/>
      <c r="L79" s="30"/>
      <c r="M79" s="31">
        <f t="shared" si="0"/>
        <v>0</v>
      </c>
      <c r="N79" s="49"/>
      <c r="O79" s="26">
        <f>L79*0.7</f>
        <v>0</v>
      </c>
      <c r="P79" s="1">
        <f>5390-5321</f>
        <v>69</v>
      </c>
    </row>
    <row r="80" spans="1:21" hidden="1" x14ac:dyDescent="0.25">
      <c r="A80" s="45" t="s">
        <v>88</v>
      </c>
      <c r="B80" s="28" t="s">
        <v>31</v>
      </c>
      <c r="C80" s="100" t="s">
        <v>98</v>
      </c>
      <c r="D80" s="100"/>
      <c r="E80" s="100"/>
      <c r="F80" s="45" t="s">
        <v>15</v>
      </c>
      <c r="G80" s="48" t="s">
        <v>45</v>
      </c>
      <c r="H80" s="28" t="s">
        <v>29</v>
      </c>
      <c r="I80" s="30"/>
      <c r="J80" s="14"/>
      <c r="K80" s="30"/>
      <c r="L80" s="30"/>
      <c r="M80" s="47">
        <f t="shared" si="0"/>
        <v>0</v>
      </c>
      <c r="N80" s="38"/>
      <c r="O80" s="1" t="s">
        <v>86</v>
      </c>
    </row>
    <row r="81" spans="1:24" hidden="1" x14ac:dyDescent="0.25">
      <c r="A81" s="45" t="s">
        <v>23</v>
      </c>
      <c r="B81" s="28" t="s">
        <v>17</v>
      </c>
      <c r="C81" s="100" t="s">
        <v>106</v>
      </c>
      <c r="D81" s="100"/>
      <c r="E81" s="100"/>
      <c r="F81" s="45" t="s">
        <v>15</v>
      </c>
      <c r="G81" s="48" t="s">
        <v>45</v>
      </c>
      <c r="H81" s="28" t="s">
        <v>29</v>
      </c>
      <c r="I81" s="30"/>
      <c r="J81" s="14"/>
      <c r="K81" s="30"/>
      <c r="L81" s="30"/>
      <c r="M81" s="47">
        <f t="shared" si="0"/>
        <v>0</v>
      </c>
      <c r="N81" s="38"/>
      <c r="O81" s="1">
        <v>8400</v>
      </c>
    </row>
    <row r="82" spans="1:24" x14ac:dyDescent="0.25">
      <c r="A82" s="39" t="s">
        <v>23</v>
      </c>
      <c r="B82" s="40" t="s">
        <v>17</v>
      </c>
      <c r="C82" s="101" t="s">
        <v>64</v>
      </c>
      <c r="D82" s="101"/>
      <c r="E82" s="101"/>
      <c r="F82" s="39" t="s">
        <v>50</v>
      </c>
      <c r="G82" s="56" t="s">
        <v>45</v>
      </c>
      <c r="H82" s="40" t="s">
        <v>29</v>
      </c>
      <c r="I82" s="14">
        <v>4877</v>
      </c>
      <c r="J82" s="14"/>
      <c r="K82" s="14">
        <v>4877</v>
      </c>
      <c r="L82" s="14"/>
      <c r="M82" s="44">
        <f t="shared" si="0"/>
        <v>0</v>
      </c>
      <c r="N82" s="38" t="s">
        <v>115</v>
      </c>
      <c r="O82" s="1">
        <v>12300</v>
      </c>
      <c r="P82" s="5">
        <f>L80+L82+L81</f>
        <v>0</v>
      </c>
    </row>
    <row r="83" spans="1:24" x14ac:dyDescent="0.25">
      <c r="A83" s="39" t="s">
        <v>30</v>
      </c>
      <c r="B83" s="40" t="s">
        <v>31</v>
      </c>
      <c r="C83" s="101" t="s">
        <v>190</v>
      </c>
      <c r="D83" s="101"/>
      <c r="E83" s="101"/>
      <c r="F83" s="39" t="s">
        <v>15</v>
      </c>
      <c r="G83" s="56" t="s">
        <v>45</v>
      </c>
      <c r="H83" s="40" t="s">
        <v>29</v>
      </c>
      <c r="I83" s="14">
        <v>8000</v>
      </c>
      <c r="J83" s="14"/>
      <c r="K83" s="14">
        <v>8000</v>
      </c>
      <c r="L83" s="14"/>
      <c r="M83" s="44">
        <f t="shared" ref="M83" si="9">SUM(I83-K83+L83)</f>
        <v>0</v>
      </c>
      <c r="N83" s="38" t="s">
        <v>115</v>
      </c>
      <c r="O83" s="1">
        <v>12300</v>
      </c>
      <c r="P83" s="5">
        <f>L81+L83+L82</f>
        <v>0</v>
      </c>
    </row>
    <row r="84" spans="1:24" hidden="1" x14ac:dyDescent="0.25">
      <c r="A84" s="39" t="s">
        <v>23</v>
      </c>
      <c r="B84" s="40" t="s">
        <v>17</v>
      </c>
      <c r="C84" s="101" t="s">
        <v>107</v>
      </c>
      <c r="D84" s="101"/>
      <c r="E84" s="101"/>
      <c r="F84" s="39" t="s">
        <v>15</v>
      </c>
      <c r="G84" s="56" t="s">
        <v>45</v>
      </c>
      <c r="H84" s="40" t="s">
        <v>29</v>
      </c>
      <c r="I84" s="14"/>
      <c r="J84" s="14"/>
      <c r="K84" s="14"/>
      <c r="L84" s="14"/>
      <c r="M84" s="44">
        <f t="shared" si="0"/>
        <v>0</v>
      </c>
      <c r="N84" s="38"/>
      <c r="O84" s="1">
        <v>8400</v>
      </c>
    </row>
    <row r="85" spans="1:24" hidden="1" x14ac:dyDescent="0.25">
      <c r="A85" s="39" t="s">
        <v>23</v>
      </c>
      <c r="B85" s="40" t="s">
        <v>17</v>
      </c>
      <c r="C85" s="101" t="s">
        <v>108</v>
      </c>
      <c r="D85" s="101"/>
      <c r="E85" s="101"/>
      <c r="F85" s="39" t="s">
        <v>15</v>
      </c>
      <c r="G85" s="56" t="s">
        <v>45</v>
      </c>
      <c r="H85" s="40" t="s">
        <v>29</v>
      </c>
      <c r="I85" s="14"/>
      <c r="J85" s="30"/>
      <c r="K85" s="14"/>
      <c r="L85" s="14"/>
      <c r="M85" s="44">
        <f t="shared" si="0"/>
        <v>0</v>
      </c>
      <c r="N85" s="38"/>
      <c r="O85" s="1">
        <v>18600</v>
      </c>
      <c r="P85" s="5">
        <f>L82+L85+L84</f>
        <v>0</v>
      </c>
    </row>
    <row r="86" spans="1:24" hidden="1" x14ac:dyDescent="0.25">
      <c r="A86" s="45" t="s">
        <v>23</v>
      </c>
      <c r="B86" s="28" t="s">
        <v>17</v>
      </c>
      <c r="C86" s="100" t="s">
        <v>110</v>
      </c>
      <c r="D86" s="100"/>
      <c r="E86" s="100"/>
      <c r="F86" s="45" t="s">
        <v>15</v>
      </c>
      <c r="G86" s="48" t="s">
        <v>45</v>
      </c>
      <c r="H86" s="28" t="s">
        <v>29</v>
      </c>
      <c r="I86" s="30"/>
      <c r="J86" s="30"/>
      <c r="K86" s="30"/>
      <c r="L86" s="30"/>
      <c r="M86" s="47">
        <f t="shared" si="0"/>
        <v>0</v>
      </c>
      <c r="N86" s="38"/>
      <c r="O86" s="1">
        <v>93000</v>
      </c>
      <c r="P86" s="5">
        <f>L82+L86+L84</f>
        <v>0</v>
      </c>
    </row>
    <row r="87" spans="1:24" hidden="1" x14ac:dyDescent="0.25">
      <c r="A87" s="45" t="s">
        <v>23</v>
      </c>
      <c r="B87" s="28" t="s">
        <v>17</v>
      </c>
      <c r="C87" s="100" t="s">
        <v>109</v>
      </c>
      <c r="D87" s="100"/>
      <c r="E87" s="100"/>
      <c r="F87" s="45" t="s">
        <v>15</v>
      </c>
      <c r="G87" s="48" t="s">
        <v>45</v>
      </c>
      <c r="H87" s="28" t="s">
        <v>29</v>
      </c>
      <c r="I87" s="30"/>
      <c r="J87" s="30"/>
      <c r="K87" s="30"/>
      <c r="L87" s="30"/>
      <c r="M87" s="47">
        <f t="shared" si="0"/>
        <v>0</v>
      </c>
      <c r="N87" s="38"/>
      <c r="O87" s="1">
        <v>4400</v>
      </c>
      <c r="P87" s="5">
        <f>L84+L87+L85</f>
        <v>0</v>
      </c>
    </row>
    <row r="88" spans="1:24" hidden="1" x14ac:dyDescent="0.25">
      <c r="A88" s="45" t="s">
        <v>30</v>
      </c>
      <c r="B88" s="28" t="s">
        <v>31</v>
      </c>
      <c r="C88" s="100" t="s">
        <v>62</v>
      </c>
      <c r="D88" s="100"/>
      <c r="E88" s="100"/>
      <c r="F88" s="45" t="s">
        <v>15</v>
      </c>
      <c r="G88" s="48" t="s">
        <v>46</v>
      </c>
      <c r="H88" s="28" t="s">
        <v>47</v>
      </c>
      <c r="I88" s="30"/>
      <c r="J88" s="14"/>
      <c r="K88" s="30"/>
      <c r="L88" s="30"/>
      <c r="M88" s="47">
        <f t="shared" si="0"/>
        <v>0</v>
      </c>
      <c r="N88" s="38"/>
      <c r="O88" s="1">
        <v>30000</v>
      </c>
    </row>
    <row r="89" spans="1:24" hidden="1" x14ac:dyDescent="0.25">
      <c r="A89" s="45" t="s">
        <v>23</v>
      </c>
      <c r="B89" s="28" t="s">
        <v>17</v>
      </c>
      <c r="C89" s="100" t="s">
        <v>105</v>
      </c>
      <c r="D89" s="100"/>
      <c r="E89" s="100"/>
      <c r="F89" s="45" t="s">
        <v>15</v>
      </c>
      <c r="G89" s="48" t="s">
        <v>46</v>
      </c>
      <c r="H89" s="28" t="s">
        <v>47</v>
      </c>
      <c r="I89" s="30"/>
      <c r="J89" s="14"/>
      <c r="K89" s="30"/>
      <c r="L89" s="30"/>
      <c r="M89" s="47">
        <f t="shared" si="0"/>
        <v>0</v>
      </c>
      <c r="N89" s="38"/>
      <c r="O89" s="1">
        <v>20000</v>
      </c>
    </row>
    <row r="90" spans="1:24" s="24" customFormat="1" ht="25.5" hidden="1" x14ac:dyDescent="0.25">
      <c r="A90" s="39" t="s">
        <v>23</v>
      </c>
      <c r="B90" s="40" t="s">
        <v>17</v>
      </c>
      <c r="C90" s="94" t="s">
        <v>37</v>
      </c>
      <c r="D90" s="95"/>
      <c r="E90" s="96"/>
      <c r="F90" s="40" t="s">
        <v>15</v>
      </c>
      <c r="G90" s="57" t="s">
        <v>44</v>
      </c>
      <c r="H90" s="58" t="s">
        <v>38</v>
      </c>
      <c r="I90" s="14"/>
      <c r="J90" s="14"/>
      <c r="K90" s="14"/>
      <c r="L90" s="14"/>
      <c r="M90" s="43">
        <f t="shared" si="0"/>
        <v>0</v>
      </c>
      <c r="N90" s="49"/>
      <c r="O90" s="23">
        <f>L90*0.7</f>
        <v>0</v>
      </c>
      <c r="P90" s="22"/>
      <c r="T90" s="24">
        <f>1131000+555500</f>
        <v>1686500</v>
      </c>
      <c r="W90" s="22">
        <f>L85+28000+L88+L89+3400</f>
        <v>31400</v>
      </c>
      <c r="X90" s="22">
        <f>100000-W90</f>
        <v>68600</v>
      </c>
    </row>
    <row r="91" spans="1:24" ht="51" hidden="1" x14ac:dyDescent="0.25">
      <c r="A91" s="45" t="s">
        <v>23</v>
      </c>
      <c r="B91" s="28" t="s">
        <v>17</v>
      </c>
      <c r="C91" s="97" t="s">
        <v>42</v>
      </c>
      <c r="D91" s="98"/>
      <c r="E91" s="99"/>
      <c r="F91" s="28" t="s">
        <v>15</v>
      </c>
      <c r="G91" s="32" t="s">
        <v>43</v>
      </c>
      <c r="H91" s="33" t="s">
        <v>41</v>
      </c>
      <c r="I91" s="30"/>
      <c r="J91" s="30"/>
      <c r="K91" s="30"/>
      <c r="L91" s="30"/>
      <c r="M91" s="31">
        <f t="shared" si="0"/>
        <v>0</v>
      </c>
      <c r="N91" s="49"/>
      <c r="O91" s="20"/>
      <c r="P91" s="5"/>
    </row>
    <row r="92" spans="1:24" s="24" customFormat="1" ht="25.5" hidden="1" x14ac:dyDescent="0.25">
      <c r="A92" s="39" t="s">
        <v>23</v>
      </c>
      <c r="B92" s="40" t="s">
        <v>17</v>
      </c>
      <c r="C92" s="94" t="s">
        <v>37</v>
      </c>
      <c r="D92" s="95"/>
      <c r="E92" s="96"/>
      <c r="F92" s="40" t="s">
        <v>15</v>
      </c>
      <c r="G92" s="57" t="s">
        <v>56</v>
      </c>
      <c r="H92" s="58" t="s">
        <v>55</v>
      </c>
      <c r="I92" s="14"/>
      <c r="J92" s="30"/>
      <c r="K92" s="14"/>
      <c r="L92" s="14"/>
      <c r="M92" s="43">
        <f t="shared" si="0"/>
        <v>0</v>
      </c>
      <c r="N92" s="49"/>
      <c r="O92" s="27">
        <f>L92*0.7</f>
        <v>0</v>
      </c>
      <c r="P92" s="22">
        <f>ROUND(O92,0)</f>
        <v>0</v>
      </c>
      <c r="Q92" s="22"/>
    </row>
    <row r="93" spans="1:24" s="24" customFormat="1" ht="51" hidden="1" x14ac:dyDescent="0.25">
      <c r="A93" s="39" t="s">
        <v>88</v>
      </c>
      <c r="B93" s="40" t="s">
        <v>31</v>
      </c>
      <c r="C93" s="94" t="s">
        <v>187</v>
      </c>
      <c r="D93" s="95"/>
      <c r="E93" s="96"/>
      <c r="F93" s="40" t="s">
        <v>186</v>
      </c>
      <c r="G93" s="57" t="s">
        <v>185</v>
      </c>
      <c r="H93" s="58" t="s">
        <v>97</v>
      </c>
      <c r="I93" s="14"/>
      <c r="J93" s="14"/>
      <c r="K93" s="14"/>
      <c r="L93" s="14"/>
      <c r="M93" s="43">
        <f t="shared" ref="M93" si="10">SUM(I93-K93+L93)</f>
        <v>0</v>
      </c>
      <c r="N93" s="38"/>
      <c r="O93" s="27">
        <f>L93*0.7</f>
        <v>0</v>
      </c>
      <c r="P93" s="22">
        <f>ROUND(O93,0)</f>
        <v>0</v>
      </c>
      <c r="Q93" s="22"/>
      <c r="V93" s="22">
        <f>L88+L87+L66+28000</f>
        <v>32877</v>
      </c>
    </row>
    <row r="94" spans="1:24" s="24" customFormat="1" ht="25.5" hidden="1" x14ac:dyDescent="0.25">
      <c r="A94" s="39" t="s">
        <v>23</v>
      </c>
      <c r="B94" s="40" t="s">
        <v>17</v>
      </c>
      <c r="C94" s="94" t="s">
        <v>135</v>
      </c>
      <c r="D94" s="95"/>
      <c r="E94" s="96"/>
      <c r="F94" s="40" t="s">
        <v>95</v>
      </c>
      <c r="G94" s="57" t="s">
        <v>96</v>
      </c>
      <c r="H94" s="58" t="s">
        <v>97</v>
      </c>
      <c r="I94" s="14"/>
      <c r="J94" s="14"/>
      <c r="K94" s="14"/>
      <c r="L94" s="14"/>
      <c r="M94" s="43">
        <f t="shared" si="0"/>
        <v>0</v>
      </c>
      <c r="N94" s="38"/>
      <c r="O94" s="27">
        <f>L94*0.7</f>
        <v>0</v>
      </c>
      <c r="P94" s="22">
        <f>ROUND(O94,0)</f>
        <v>0</v>
      </c>
      <c r="Q94" s="22"/>
      <c r="V94" s="22">
        <f>L89+L88+L68+28000</f>
        <v>28000</v>
      </c>
    </row>
    <row r="95" spans="1:24" ht="27" customHeight="1" x14ac:dyDescent="0.25">
      <c r="A95" s="103" t="s">
        <v>14</v>
      </c>
      <c r="B95" s="104"/>
      <c r="C95" s="104"/>
      <c r="D95" s="104"/>
      <c r="E95" s="104"/>
      <c r="F95" s="104"/>
      <c r="G95" s="104"/>
      <c r="H95" s="105"/>
      <c r="I95" s="15">
        <f>SUM(I17:I94)</f>
        <v>193516345</v>
      </c>
      <c r="J95" s="15">
        <f>SUM(J17:J94)</f>
        <v>-3303897</v>
      </c>
      <c r="K95" s="15">
        <f>SUM(K17:K94)</f>
        <v>12877</v>
      </c>
      <c r="L95" s="15">
        <f>SUM(L17:L94)</f>
        <v>52791</v>
      </c>
      <c r="M95" s="15">
        <f>SUM(M17:M94)</f>
        <v>193556259</v>
      </c>
      <c r="N95" s="53" t="s">
        <v>115</v>
      </c>
      <c r="O95" s="5"/>
      <c r="P95" s="5"/>
      <c r="Q95" s="5"/>
    </row>
    <row r="96" spans="1:24" ht="24.75" hidden="1" customHeight="1" x14ac:dyDescent="0.25">
      <c r="L96" s="16"/>
      <c r="O96" s="5"/>
      <c r="P96" s="5">
        <f>K95</f>
        <v>12877</v>
      </c>
      <c r="Q96" s="25">
        <f>O18+L17+L48</f>
        <v>39914</v>
      </c>
      <c r="R96" s="25">
        <f>P96-Q96</f>
        <v>-27037</v>
      </c>
      <c r="U96" s="5">
        <v>1461132</v>
      </c>
      <c r="V96" s="5">
        <f>U96+100000</f>
        <v>1561132</v>
      </c>
      <c r="W96" s="5">
        <f>V96-U96-20000-50000-28000-18600</f>
        <v>-16600</v>
      </c>
    </row>
    <row r="97" spans="1:19" ht="15" hidden="1" customHeight="1" x14ac:dyDescent="0.25">
      <c r="A97" s="17"/>
      <c r="B97" s="17"/>
      <c r="C97" s="17"/>
      <c r="F97" s="17"/>
      <c r="I97" s="16">
        <f>L95-1576008</f>
        <v>-1523217</v>
      </c>
      <c r="K97" s="16">
        <f>L95-K95</f>
        <v>39914</v>
      </c>
      <c r="L97" s="16">
        <f>L95-K95</f>
        <v>39914</v>
      </c>
      <c r="M97" s="16"/>
      <c r="N97" s="54"/>
      <c r="O97" s="22"/>
      <c r="P97" s="5">
        <f>K95-L95</f>
        <v>-39914</v>
      </c>
      <c r="S97" s="20"/>
    </row>
    <row r="98" spans="1:19" ht="8.25" hidden="1" customHeight="1" x14ac:dyDescent="0.25">
      <c r="A98" s="7"/>
      <c r="L98" s="16">
        <f>L95-Q13</f>
        <v>52791</v>
      </c>
      <c r="M98" s="16"/>
      <c r="N98" s="54"/>
    </row>
    <row r="99" spans="1:19" ht="20.25" customHeight="1" x14ac:dyDescent="0.25">
      <c r="A99" s="102"/>
      <c r="B99" s="102"/>
      <c r="C99" s="102"/>
      <c r="D99" s="102"/>
      <c r="E99" s="102"/>
      <c r="F99" s="102"/>
      <c r="G99" s="102"/>
      <c r="H99" s="102"/>
      <c r="I99" s="102"/>
      <c r="J99" s="11"/>
      <c r="O99" s="5"/>
    </row>
    <row r="100" spans="1:19" x14ac:dyDescent="0.25">
      <c r="A100" s="18"/>
      <c r="E100" s="19"/>
      <c r="G100" s="19"/>
      <c r="O100" s="20"/>
    </row>
    <row r="101" spans="1:19" x14ac:dyDescent="0.25">
      <c r="A101" s="18"/>
      <c r="B101" s="90"/>
      <c r="C101" s="90"/>
      <c r="F101" s="90"/>
      <c r="G101" s="90"/>
      <c r="I101" s="12" t="s">
        <v>119</v>
      </c>
      <c r="K101" s="16">
        <f>L95-K95</f>
        <v>39914</v>
      </c>
      <c r="Q101" s="83">
        <f>Q11-Q15</f>
        <v>0</v>
      </c>
    </row>
    <row r="102" spans="1:19" ht="12" customHeight="1" x14ac:dyDescent="0.25"/>
    <row r="103" spans="1:19" ht="36" customHeight="1" x14ac:dyDescent="0.25">
      <c r="K103" s="16">
        <f>Q11-K101</f>
        <v>0</v>
      </c>
      <c r="L103" s="16"/>
      <c r="Q103" s="5">
        <f>Q11-5412406</f>
        <v>-5372492</v>
      </c>
    </row>
    <row r="104" spans="1:19" x14ac:dyDescent="0.25">
      <c r="Q104" s="5">
        <f>K103-Q103</f>
        <v>5372492</v>
      </c>
    </row>
    <row r="107" spans="1:19" x14ac:dyDescent="0.25">
      <c r="L107" s="16"/>
    </row>
    <row r="110" spans="1:19" x14ac:dyDescent="0.25">
      <c r="P110" s="5"/>
    </row>
    <row r="111" spans="1:19" x14ac:dyDescent="0.25">
      <c r="K111" s="16">
        <f>L33+L39+L42-K24-K25-K26-K27-K29-K30</f>
        <v>0</v>
      </c>
    </row>
  </sheetData>
  <autoFilter ref="A12:N98" xr:uid="{00000000-0001-0000-0000-000000000000}">
    <filterColumn colId="0" showButton="0"/>
    <filterColumn colId="2" showButton="0"/>
    <filterColumn colId="3" showButton="0"/>
    <filterColumn colId="6" showButton="0"/>
    <filterColumn colId="10" showButton="0"/>
    <filterColumn colId="13">
      <customFilters>
        <customFilter operator="notEqual" val=" "/>
      </customFilters>
    </filterColumn>
  </autoFilter>
  <mergeCells count="101">
    <mergeCell ref="C22:E22"/>
    <mergeCell ref="M12:M16"/>
    <mergeCell ref="A13:A16"/>
    <mergeCell ref="B13:B16"/>
    <mergeCell ref="F13:F16"/>
    <mergeCell ref="G13:G16"/>
    <mergeCell ref="K13:K16"/>
    <mergeCell ref="L13:L16"/>
    <mergeCell ref="K12:L12"/>
    <mergeCell ref="A12:B12"/>
    <mergeCell ref="C12:E16"/>
    <mergeCell ref="J12:J16"/>
    <mergeCell ref="G12:H12"/>
    <mergeCell ref="I12:I16"/>
    <mergeCell ref="C20:E20"/>
    <mergeCell ref="C21:E21"/>
    <mergeCell ref="A7:M7"/>
    <mergeCell ref="A9:C9"/>
    <mergeCell ref="D9:E9"/>
    <mergeCell ref="A10:C10"/>
    <mergeCell ref="D10:E10"/>
    <mergeCell ref="C75:E75"/>
    <mergeCell ref="C60:E60"/>
    <mergeCell ref="C18:E18"/>
    <mergeCell ref="C19:E19"/>
    <mergeCell ref="C52:E52"/>
    <mergeCell ref="C47:E47"/>
    <mergeCell ref="C46:E46"/>
    <mergeCell ref="C50:E50"/>
    <mergeCell ref="C54:E54"/>
    <mergeCell ref="C56:E56"/>
    <mergeCell ref="C55:E55"/>
    <mergeCell ref="C57:E57"/>
    <mergeCell ref="C62:E62"/>
    <mergeCell ref="C49:E49"/>
    <mergeCell ref="C51:E51"/>
    <mergeCell ref="C65:E65"/>
    <mergeCell ref="C74:E74"/>
    <mergeCell ref="C66:E66"/>
    <mergeCell ref="C68:E68"/>
    <mergeCell ref="C59:E59"/>
    <mergeCell ref="C53:E53"/>
    <mergeCell ref="A99:I99"/>
    <mergeCell ref="C76:E76"/>
    <mergeCell ref="C89:E89"/>
    <mergeCell ref="C84:E84"/>
    <mergeCell ref="C85:E85"/>
    <mergeCell ref="C92:E92"/>
    <mergeCell ref="C79:E79"/>
    <mergeCell ref="C81:E81"/>
    <mergeCell ref="A95:H95"/>
    <mergeCell ref="C87:E87"/>
    <mergeCell ref="C86:E86"/>
    <mergeCell ref="C61:E61"/>
    <mergeCell ref="C64:E64"/>
    <mergeCell ref="C83:E83"/>
    <mergeCell ref="C67:E67"/>
    <mergeCell ref="C70:E70"/>
    <mergeCell ref="C69:E69"/>
    <mergeCell ref="C71:E71"/>
    <mergeCell ref="C72:E72"/>
    <mergeCell ref="C73:E73"/>
    <mergeCell ref="C58:E58"/>
    <mergeCell ref="B101:C101"/>
    <mergeCell ref="F101:G101"/>
    <mergeCell ref="H13:H16"/>
    <mergeCell ref="C94:E94"/>
    <mergeCell ref="C17:E17"/>
    <mergeCell ref="C91:E91"/>
    <mergeCell ref="C77:E77"/>
    <mergeCell ref="C78:E78"/>
    <mergeCell ref="C45:E45"/>
    <mergeCell ref="C48:E48"/>
    <mergeCell ref="C90:E90"/>
    <mergeCell ref="C80:E80"/>
    <mergeCell ref="C88:E88"/>
    <mergeCell ref="C82:E82"/>
    <mergeCell ref="C63:E63"/>
    <mergeCell ref="C93:E93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43:E43"/>
    <mergeCell ref="C44:E44"/>
    <mergeCell ref="C38:E38"/>
    <mergeCell ref="C39:E39"/>
    <mergeCell ref="C40:E40"/>
    <mergeCell ref="C41:E41"/>
    <mergeCell ref="C42:E42"/>
  </mergeCells>
  <phoneticPr fontId="12" type="noConversion"/>
  <conditionalFormatting sqref="A9:A10">
    <cfRule type="cellIs" dxfId="0" priority="1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 alignWithMargins="0"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6</vt:lpstr>
      <vt:lpstr>'zał. 6'!Obszar_wydruku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Gronowski Paweł (PB)</dc:creator>
  <cp:lastModifiedBy>Cydejko Aleksandra</cp:lastModifiedBy>
  <cp:lastPrinted>2025-03-11T10:32:19Z</cp:lastPrinted>
  <dcterms:created xsi:type="dcterms:W3CDTF">2020-07-02T07:31:07Z</dcterms:created>
  <dcterms:modified xsi:type="dcterms:W3CDTF">2025-03-11T10:32:39Z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zał. nr 1-7_Budżet_2021_02_22.xlsx</vt:lpwstr>
  </property>
</Properties>
</file>