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C:\Users\akapuscinska\Desktop\SPRAWOZDANIA\SPRAWOZDANIE 2024\SPRAWOZDANIE 2024\"/>
    </mc:Choice>
  </mc:AlternateContent>
  <xr:revisionPtr revIDLastSave="0" documentId="13_ncr:1_{1F1D2BFE-334C-4764-AD4D-F6A10061CC95}" xr6:coauthVersionLast="47" xr6:coauthVersionMax="47" xr10:uidLastSave="{00000000-0000-0000-0000-000000000000}"/>
  <bookViews>
    <workbookView xWindow="-120" yWindow="-120" windowWidth="29040" windowHeight="15840" xr2:uid="{00000000-000D-0000-FFFF-FFFF00000000}"/>
  </bookViews>
  <sheets>
    <sheet name="NAZWA DZIELNICY" sheetId="1" r:id="rId1"/>
  </sheets>
  <externalReferences>
    <externalReference r:id="rId2"/>
  </externalReferences>
  <definedNames>
    <definedName name="_xlnm._FilterDatabase" localSheetId="0" hidden="1">'NAZWA DZIELNICY'!$D$54:$H$54</definedName>
    <definedName name="_xlnm.Print_Area" localSheetId="0">'NAZWA DZIELNICY'!$C$2:$H$400</definedName>
    <definedName name="_xlnm.Print_Titles" localSheetId="0">'NAZWA DZIELNICY'!$50:$51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27" i="1" l="1"/>
  <c r="G226" i="1" l="1"/>
  <c r="G180" i="1"/>
  <c r="G181" i="1"/>
  <c r="F323" i="1" l="1"/>
  <c r="G323" i="1" l="1"/>
  <c r="G228" i="1" l="1"/>
  <c r="F175" i="1"/>
  <c r="F164" i="1"/>
  <c r="G355" i="1" l="1"/>
  <c r="G352" i="1" s="1"/>
  <c r="F355" i="1"/>
  <c r="F352" i="1" s="1"/>
  <c r="G312" i="1"/>
  <c r="F312" i="1"/>
  <c r="H352" i="1" l="1"/>
  <c r="H68" i="1"/>
  <c r="H72" i="1"/>
  <c r="H76" i="1"/>
  <c r="G114" i="1" l="1"/>
  <c r="F250" i="1" l="1"/>
  <c r="M400" i="1" l="1"/>
  <c r="L400" i="1"/>
  <c r="K400" i="1"/>
  <c r="J400" i="1"/>
  <c r="M399" i="1"/>
  <c r="L399" i="1"/>
  <c r="K399" i="1"/>
  <c r="J399" i="1"/>
  <c r="M398" i="1"/>
  <c r="L398" i="1"/>
  <c r="K398" i="1"/>
  <c r="J398" i="1"/>
  <c r="M397" i="1"/>
  <c r="L397" i="1"/>
  <c r="K397" i="1"/>
  <c r="J397" i="1"/>
  <c r="G388" i="1"/>
  <c r="F388" i="1"/>
  <c r="G376" i="1"/>
  <c r="F376" i="1"/>
  <c r="G345" i="1"/>
  <c r="F345" i="1"/>
  <c r="G338" i="1"/>
  <c r="F338" i="1"/>
  <c r="G288" i="1"/>
  <c r="H288" i="1" s="1"/>
  <c r="H281" i="1"/>
  <c r="G281" i="1"/>
  <c r="G267" i="1"/>
  <c r="F267" i="1"/>
  <c r="H257" i="1"/>
  <c r="H253" i="1"/>
  <c r="G250" i="1"/>
  <c r="H248" i="1"/>
  <c r="H246" i="1"/>
  <c r="H242" i="1"/>
  <c r="G236" i="1"/>
  <c r="F236" i="1"/>
  <c r="G230" i="1"/>
  <c r="F230" i="1"/>
  <c r="G215" i="1"/>
  <c r="F215" i="1"/>
  <c r="H206" i="1"/>
  <c r="G206" i="1"/>
  <c r="H204" i="1"/>
  <c r="H202" i="1"/>
  <c r="H200" i="1"/>
  <c r="G190" i="1"/>
  <c r="F190" i="1"/>
  <c r="G169" i="1"/>
  <c r="F169" i="1"/>
  <c r="H162" i="1"/>
  <c r="H160" i="1"/>
  <c r="F156" i="1"/>
  <c r="H140" i="1"/>
  <c r="H138" i="1"/>
  <c r="H132" i="1"/>
  <c r="H130" i="1"/>
  <c r="H124" i="1"/>
  <c r="H118" i="1"/>
  <c r="F114" i="1"/>
  <c r="H110" i="1"/>
  <c r="H101" i="1"/>
  <c r="G101" i="1"/>
  <c r="G85" i="1" s="1"/>
  <c r="H95" i="1"/>
  <c r="H89" i="1"/>
  <c r="F85" i="1"/>
  <c r="H83" i="1"/>
  <c r="G63" i="1"/>
  <c r="F63" i="1"/>
  <c r="H338" i="1" l="1"/>
  <c r="H376" i="1"/>
  <c r="G308" i="1"/>
  <c r="H345" i="1"/>
  <c r="F383" i="1"/>
  <c r="F44" i="1" s="1"/>
  <c r="H267" i="1"/>
  <c r="G383" i="1"/>
  <c r="H250" i="1"/>
  <c r="F308" i="1"/>
  <c r="H388" i="1"/>
  <c r="H236" i="1"/>
  <c r="F166" i="1"/>
  <c r="F78" i="1"/>
  <c r="G78" i="1"/>
  <c r="H85" i="1"/>
  <c r="G33" i="1"/>
  <c r="H230" i="1"/>
  <c r="H215" i="1"/>
  <c r="G166" i="1"/>
  <c r="H114" i="1"/>
  <c r="F33" i="1"/>
  <c r="H63" i="1"/>
  <c r="H308" i="1" l="1"/>
  <c r="F303" i="1"/>
  <c r="F276" i="1" s="1"/>
  <c r="H78" i="1"/>
  <c r="F35" i="1"/>
  <c r="H44" i="1"/>
  <c r="G44" i="1"/>
  <c r="G303" i="1"/>
  <c r="H383" i="1"/>
  <c r="H166" i="1"/>
  <c r="F149" i="1"/>
  <c r="F37" i="1" s="1"/>
  <c r="G35" i="1"/>
  <c r="H33" i="1"/>
  <c r="H303" i="1" l="1"/>
  <c r="H35" i="1"/>
  <c r="G276" i="1"/>
  <c r="H276" i="1" s="1"/>
  <c r="F58" i="1"/>
  <c r="F60" i="1" s="1"/>
  <c r="F30" i="1"/>
  <c r="F305" i="1"/>
  <c r="F290" i="1"/>
  <c r="F283" i="1"/>
  <c r="F272" i="1"/>
  <c r="F42" i="1"/>
  <c r="F36" i="1" l="1"/>
  <c r="G290" i="1"/>
  <c r="G283" i="1"/>
  <c r="G305" i="1"/>
  <c r="G272" i="1"/>
  <c r="H272" i="1" s="1"/>
  <c r="G42" i="1"/>
  <c r="F54" i="1"/>
  <c r="F153" i="1" s="1"/>
  <c r="F38" i="1"/>
  <c r="F34" i="1"/>
  <c r="H42" i="1"/>
  <c r="F39" i="1"/>
  <c r="F385" i="1"/>
  <c r="F278" i="1"/>
  <c r="F52" i="1" l="1"/>
  <c r="F274" i="1" s="1"/>
  <c r="G385" i="1"/>
  <c r="G278" i="1"/>
  <c r="G39" i="1"/>
  <c r="H39" i="1" s="1"/>
  <c r="F80" i="1"/>
  <c r="F65" i="1"/>
  <c r="F45" i="1"/>
  <c r="F43" i="1"/>
  <c r="F28" i="1"/>
  <c r="F56" i="1" l="1"/>
  <c r="G45" i="1"/>
  <c r="G43" i="1"/>
  <c r="F40" i="1"/>
  <c r="F31" i="1"/>
  <c r="F29" i="1"/>
  <c r="H164" i="1" l="1"/>
  <c r="G156" i="1"/>
  <c r="G149" i="1" s="1"/>
  <c r="H156" i="1" l="1"/>
  <c r="G58" i="1" l="1"/>
  <c r="G37" i="1"/>
  <c r="H149" i="1"/>
  <c r="G30" i="1" l="1"/>
  <c r="H37" i="1"/>
  <c r="G54" i="1"/>
  <c r="G60" i="1"/>
  <c r="H58" i="1"/>
  <c r="H30" i="1" l="1"/>
  <c r="G38" i="1"/>
  <c r="G34" i="1"/>
  <c r="G36" i="1"/>
  <c r="G28" i="1"/>
  <c r="G80" i="1"/>
  <c r="G65" i="1"/>
  <c r="G52" i="1"/>
  <c r="G153" i="1"/>
  <c r="H54" i="1"/>
  <c r="G56" i="1" l="1"/>
  <c r="G274" i="1"/>
  <c r="H52" i="1"/>
  <c r="G29" i="1"/>
  <c r="G31" i="1"/>
  <c r="G40" i="1"/>
  <c r="H28" i="1"/>
</calcChain>
</file>

<file path=xl/sharedStrings.xml><?xml version="1.0" encoding="utf-8"?>
<sst xmlns="http://schemas.openxmlformats.org/spreadsheetml/2006/main" count="409" uniqueCount="284">
  <si>
    <t>Instrukcja dotycząca opisu wykonania planu dochodów dzielnic za 2024 r.</t>
  </si>
  <si>
    <t xml:space="preserve">1. </t>
  </si>
  <si>
    <r>
      <t xml:space="preserve">Należy wypełnić pola oznaczone kolorem szarym. 
</t>
    </r>
    <r>
      <rPr>
        <b/>
        <u/>
        <sz val="6"/>
        <color rgb="FFFF0000"/>
        <rFont val="Arial ce"/>
        <charset val="238"/>
      </rPr>
      <t>Pozycje zerowe należy  USUNĄĆ. W przypadku usunięcia komórek należy sprawdzić PRAWIDŁOWOŚĆ FORMUŁ.</t>
    </r>
  </si>
  <si>
    <t>2.</t>
  </si>
  <si>
    <r>
      <t xml:space="preserve">W polach szarych przeznaczonych do opisu należy </t>
    </r>
    <r>
      <rPr>
        <b/>
        <u/>
        <sz val="6"/>
        <color rgb="FFFF0000"/>
        <rFont val="Arial ce"/>
        <charset val="238"/>
      </rPr>
      <t>przedstawiać w sposób rzetelny i wyczerpujący uzasadnienie odchyleń w wykonaniu planu!!!</t>
    </r>
    <r>
      <rPr>
        <b/>
        <sz val="6"/>
        <color theme="1"/>
        <rFont val="Arial ce"/>
        <charset val="238"/>
      </rPr>
      <t xml:space="preserve">
- dla ułatwienia, na podstawie sprawozdań z lat poprzednich, w niektórych źródłach przygotowano propozycje uzasadnienia poziomu realizacji planu - </t>
    </r>
    <r>
      <rPr>
        <b/>
        <u/>
        <sz val="6"/>
        <color rgb="FFFF0000"/>
        <rFont val="Arial ce"/>
        <charset val="238"/>
      </rPr>
      <t>proszę przeprowadzić analizę czy są one adekwatne dla dzielnicy i wybrać właściwe</t>
    </r>
    <r>
      <rPr>
        <b/>
        <sz val="6"/>
        <color theme="1"/>
        <rFont val="Arial ce"/>
        <charset val="238"/>
      </rPr>
      <t xml:space="preserve">, zaś </t>
    </r>
    <r>
      <rPr>
        <b/>
        <u/>
        <sz val="6"/>
        <color rgb="FFFF0000"/>
        <rFont val="Arial ce"/>
        <charset val="238"/>
      </rPr>
      <t>pozostałe  USUNĄĆ</t>
    </r>
    <r>
      <rPr>
        <b/>
        <sz val="6"/>
        <color theme="1"/>
        <rFont val="Arial ce"/>
        <charset val="238"/>
      </rPr>
      <t xml:space="preserve">
- w związku z tym, że możliwe jest przedstawienie kilku przyczyn poziomu realizacji planu w jednym źródle, proszę przedstawiać jedynie te najważniejsze, decydujące o wykonaniu dochodów poniżej lub powyżej planu.</t>
    </r>
    <r>
      <rPr>
        <b/>
        <u/>
        <sz val="6"/>
        <color theme="1"/>
        <rFont val="Arial ce"/>
        <charset val="238"/>
      </rPr>
      <t xml:space="preserve">
</t>
    </r>
    <r>
      <rPr>
        <b/>
        <sz val="6"/>
        <color theme="1"/>
        <rFont val="Arial ce"/>
        <charset val="238"/>
      </rPr>
      <t xml:space="preserve">- w przypadku potrzeby uzupełnienia opisu o własne, niewymienione uzasadnienie, należy  je przedstawić poprzez dodanie wiersza, umieszczenie w kolumnie "E" oraz wyróżnienie kolorem czerwonym,
- </t>
    </r>
    <r>
      <rPr>
        <b/>
        <u/>
        <sz val="6"/>
        <color rgb="FFFF0000"/>
        <rFont val="Arial ce"/>
        <charset val="238"/>
      </rPr>
      <t>miejsca wykropkowane (...) należy  UZUPEŁNIĆ własnym uzasadnieniem lub brakującymi danymi</t>
    </r>
    <r>
      <rPr>
        <b/>
        <sz val="6"/>
        <color theme="1"/>
        <rFont val="Arial ce"/>
        <charset val="238"/>
      </rPr>
      <t>,
- w przypadku potrzeby zawarcia dodatkowych informacji w sprawie konkretnej kwoty - należy je przedstawić w odpowiednim wierszu w kolumnie "I" i wyróżnić dodaną informację kolorem czerwonym.</t>
    </r>
  </si>
  <si>
    <t>3.</t>
  </si>
  <si>
    <r>
      <t xml:space="preserve">Opłaty za zajęcie pasa drogowego, Pozostałe opłaty za użytkowanie wieczyste, Pozostałe dochody z najmu i dzierżawy mienia, całość Pozostałych dochodów oraz Wpływy ze sprzedaży składników majątkowych proszę </t>
    </r>
    <r>
      <rPr>
        <b/>
        <u/>
        <sz val="6"/>
        <color rgb="FFFF0000"/>
        <rFont val="Arial ce"/>
        <charset val="238"/>
      </rPr>
      <t>USZEREGOWAĆ</t>
    </r>
    <r>
      <rPr>
        <b/>
        <sz val="6"/>
        <color theme="1"/>
        <rFont val="Arial ce"/>
        <charset val="238"/>
      </rPr>
      <t xml:space="preserve">  zaczynając od kwoty najwyższej dla danego źródła - wg kolumny "G" WYKONANIE a</t>
    </r>
    <r>
      <rPr>
        <b/>
        <sz val="6"/>
        <color rgb="FFFF0000"/>
        <rFont val="Arial ce"/>
        <charset val="238"/>
      </rPr>
      <t xml:space="preserve"> pozostałe (które nie występują w dzielnicy)  </t>
    </r>
    <r>
      <rPr>
        <b/>
        <u/>
        <sz val="6"/>
        <color rgb="FFFF0000"/>
        <rFont val="Arial ce"/>
        <charset val="238"/>
      </rPr>
      <t>USUNĄĆ</t>
    </r>
    <r>
      <rPr>
        <b/>
        <u/>
        <sz val="6"/>
        <color theme="1"/>
        <rFont val="Arial ce"/>
        <charset val="238"/>
      </rPr>
      <t>.</t>
    </r>
  </si>
  <si>
    <t>4.</t>
  </si>
  <si>
    <r>
      <t xml:space="preserve">Kwoty w kolumnie </t>
    </r>
    <r>
      <rPr>
        <b/>
        <i/>
        <sz val="6"/>
        <color theme="1"/>
        <rFont val="Arial ce"/>
        <charset val="238"/>
      </rPr>
      <t>Plan</t>
    </r>
    <r>
      <rPr>
        <b/>
        <sz val="6"/>
        <color theme="1"/>
        <rFont val="Arial ce"/>
        <charset val="238"/>
      </rPr>
      <t xml:space="preserve"> podawane są w zł. </t>
    </r>
  </si>
  <si>
    <r>
      <t xml:space="preserve">Kwoty w kolumnie </t>
    </r>
    <r>
      <rPr>
        <b/>
        <i/>
        <sz val="6"/>
        <color theme="1"/>
        <rFont val="Arial ce"/>
        <charset val="238"/>
      </rPr>
      <t>Wykonanie</t>
    </r>
    <r>
      <rPr>
        <b/>
        <sz val="6"/>
        <color theme="1"/>
        <rFont val="Arial ce"/>
        <charset val="238"/>
      </rPr>
      <t xml:space="preserve"> podawane są w zł i gr. </t>
    </r>
  </si>
  <si>
    <t>5.</t>
  </si>
  <si>
    <t xml:space="preserve">Kwoty w sprawozdaniu opisowym winny być zgodne ze sprawozdaniem RB 27S
</t>
  </si>
  <si>
    <t>Przypis winien być równy Należnościom (saldo początkowe + przypisy - odpisy)</t>
  </si>
  <si>
    <t>Ściągalność oblicza się wg wzoru:</t>
  </si>
  <si>
    <t xml:space="preserve">       Ściągalność = 100% - (Należności zaległe/ Przypis)</t>
  </si>
  <si>
    <t>6.</t>
  </si>
  <si>
    <t>Dochody z mienia i Dochody majątkowe podajemy w 100%.</t>
  </si>
  <si>
    <t>7.</t>
  </si>
  <si>
    <t>Ujemne kwoty dochodów wymagają dodatkowego wyjaśnienia w kolumnie "I".</t>
  </si>
  <si>
    <t>8.</t>
  </si>
  <si>
    <t>Osoby kompetentne w zakresie udzielania informacji w zakresie dochodów dzielnic:
1. Luca Ferraris tel. 44 32 627  lferraris@um.warszawa.pl
2. Monika Szczepańska tel: 44 32 624 mszczepanska@um.warszawa.pl</t>
  </si>
  <si>
    <t>PLAN</t>
  </si>
  <si>
    <t>WYKONANIE</t>
  </si>
  <si>
    <t xml:space="preserve">WSKAŹNIK </t>
  </si>
  <si>
    <t>DOCHODY DZIELNICY OGÓŁEM</t>
  </si>
  <si>
    <t>1.</t>
  </si>
  <si>
    <t>DOCHODY BIEŻĄCE</t>
  </si>
  <si>
    <t>w tym:</t>
  </si>
  <si>
    <t>Inne opłaty pobierane na podstawie odrębnych ustaw</t>
  </si>
  <si>
    <t xml:space="preserve">Dochody z mienia </t>
  </si>
  <si>
    <t>Pozostałe dochody</t>
  </si>
  <si>
    <t xml:space="preserve">DOCHODY MAJĄTKOWE </t>
  </si>
  <si>
    <t>Dochody własne majątkowe</t>
  </si>
  <si>
    <t>Dotacje celowe, środki z Unii Europejskiej i z innych źródeł otrzymane na inwestycje</t>
  </si>
  <si>
    <t>Opis wykonania planu dochodów dzielnicy za 2024 r.</t>
  </si>
  <si>
    <t>Program budżetowy</t>
  </si>
  <si>
    <t>Rozdział</t>
  </si>
  <si>
    <t>Paragraf</t>
  </si>
  <si>
    <t>LP.</t>
  </si>
  <si>
    <t>WYSZCZEGÓLNIENIE</t>
  </si>
  <si>
    <t xml:space="preserve">PLAN </t>
  </si>
  <si>
    <t>MSTWD_MSTW</t>
  </si>
  <si>
    <t>MSTWDWB</t>
  </si>
  <si>
    <t>Struktura</t>
  </si>
  <si>
    <t>DOCHODY WŁASNE BIEŻĄCE</t>
  </si>
  <si>
    <t>z tego:</t>
  </si>
  <si>
    <t>MSTWDWB/4</t>
  </si>
  <si>
    <t>I</t>
  </si>
  <si>
    <t>DWB/4/OA</t>
  </si>
  <si>
    <t>0490</t>
  </si>
  <si>
    <t>Opłaty adiacenckie</t>
  </si>
  <si>
    <t>Zgodnie z uchwałą Nr XXII/745/2008 Rady m.st. Warszawy z dnia 10 stycznia 2008 roku opłatę adiacencką ustala się w przypadku wzrostu wartości nieruchomości w wyniku jej podziału. 
Wysokość stawki procentowej opłaty adiacenckiej w m.st. Warszawa wynosi 30% różnicy wartości nieruchomości w wyniku jej podziału. 
Opłata adiacencka ustalana jest na podstawie decyzji administracyjnej.</t>
  </si>
  <si>
    <t>DWB/4/RP</t>
  </si>
  <si>
    <t>Renta planistyczna</t>
  </si>
  <si>
    <t>Renta planistyczna ustalana jest na podstawie przepisów ustawy z dnia 27 marca 2003 r. o planowaniu i zagospodarowaniu przestrzennym w przypadku gdy w związku z uchwaleniem planu miejscowego albo jego zmianą wartość nieruchomości wzrosła, a właściciel lub użytkownik wieczysty zbywa tę nieruchomość. 
Stanowi ona jednorazową opłatę ustaloną w tym planie, określoną w stosunku procentowym do wzrostu wartości nieruchomości. Wysokość opłaty nie może być wyższa niż 30% wzrostu wartości nieruchomości.
Renta planistyczna ustalana jest na podstawie decyzji administracyjnej.</t>
  </si>
  <si>
    <t>DWB/4/OP</t>
  </si>
  <si>
    <t>0880</t>
  </si>
  <si>
    <t>Opłata prolongacyjna</t>
  </si>
  <si>
    <t>MSTWDWB/5</t>
  </si>
  <si>
    <t>II</t>
  </si>
  <si>
    <t>Dochody z mienia (100%)</t>
  </si>
  <si>
    <t>DWB/5/OB</t>
  </si>
  <si>
    <t>0920</t>
  </si>
  <si>
    <t>Odsetki od środków na rachunkach bankowych</t>
  </si>
  <si>
    <t>MSTWDWB/5/UW</t>
  </si>
  <si>
    <t>0550</t>
  </si>
  <si>
    <t>Opłaty za użytkowanie wieczyste nieruchomości</t>
  </si>
  <si>
    <t>DWB/5/UW/PW</t>
  </si>
  <si>
    <t>Pierwsza opłata za oddanie w użytkowanie wieczyste</t>
  </si>
  <si>
    <t>Opłaty z tytułu użytkowania wieczystego, w tym pierwszej opłaty ustala się według stawki procentowej od ceny nieruchomości gruntowej określonej zgodnie z przepisami ustawy o gospodarce nieruchomościami.</t>
  </si>
  <si>
    <t>DWB/5/UW/RW</t>
  </si>
  <si>
    <t xml:space="preserve">Opłaty roczne za użytkowanie wieczyste </t>
  </si>
  <si>
    <t>Wysokość stawek procentowych opłat rocznych z tytułu użytkowania wieczystego jest uzależniona od określonego w umowie celu, na jaki nieruchomość gruntowa została oddana i wynosi od 0,3% do 3% ceny nieruchomości gruntowej.</t>
  </si>
  <si>
    <t>DWB/5/UW/PO</t>
  </si>
  <si>
    <t>Pozostałe opłaty za użytkowanie wieczyste</t>
  </si>
  <si>
    <t>Poziom realizacji planu dochodów wynika z …...</t>
  </si>
  <si>
    <t>- z tytułu posiadania gruntu</t>
  </si>
  <si>
    <t>- dodatkowa opłata roczna z tytułu nie zagospodarowania przez użytkownika wieczystego w terminie nieruchomości oddanej w użytkowanie wieczyste</t>
  </si>
  <si>
    <t>- …………</t>
  </si>
  <si>
    <t>DWB/5/ZS</t>
  </si>
  <si>
    <t>0470</t>
  </si>
  <si>
    <t>Opłaty za trwały zarząd, użytkowanie i służebności</t>
  </si>
  <si>
    <t>Zasady obciążania nieruchomości uregulowane są w uchwale Nr XXVIII/534/2004 Rady Miasta Stołecznego Warszawy z dnia 15 kwietnia 2004 r. (z późn. zm.) w sprawie zasad nabywania, zbywania i obciążania nieruchomości m.st. Warszawy oraz ich wydzierżawiania lub najmu na okres dłuższy niż trzy lata.</t>
  </si>
  <si>
    <t>MSTWDWB/5/ND</t>
  </si>
  <si>
    <t>0750</t>
  </si>
  <si>
    <t>Dochody z najmu i dzierżawy mienia</t>
  </si>
  <si>
    <t>DWB/5/ND/MI</t>
  </si>
  <si>
    <t xml:space="preserve">Wpływy z czynszu za mieszkania komunalne </t>
  </si>
  <si>
    <t>Zasady wynajmowania lokali wchodzących w skład mieszkaniowego zasobu zostały uregulowane w uchwale nr XXIII/669/2019 Rady m.st. Warszawy z dnia 5 grudnia 2019 r.( z późn. zm.) oraz w uchwale nr XLVII/1459/2021 Rady m.st. Warszawy z dnia 15 kwietnia 2021 r. w sprawie Wieloletniego Programu Gospodarowania Mieszkaniowym Zasobem m.st. Warszawy na lata 2021 - 2025, w tym Programu Mieszkaniowego m.st. Warszawy.
Stawki czynszu obowiązujące w 2024 r. zostały ustalone Zarządzeniem Nr 1800/2023 Prezydenta m.st. Warszawy z dnia 14 grudnia 2023 r. w sprawie ustalenia stawek czynszu za 1 m² powierzchni użytkowej w lokalach mieszkalnych.</t>
  </si>
  <si>
    <t>DWB/5/ND/LU</t>
  </si>
  <si>
    <t xml:space="preserve">Wpływy z najmu lokali użytkowych </t>
  </si>
  <si>
    <t>Zasady wynajmowania lokali użytkowych wchodzących w skład zasobu zostały uregulowane w uchwale nr XXIII/663/2019 Rady Miasta Stołecznego Warszawy z 5 grudnia 2019 r. (z późn. zm.) w sprawie zasad najmu lokali użytkowych oraz zarządzeniem nr 136/2020 Prezydenta Miasta Stołecznego Warszawy z dnia 5 lutego 2020 r. (z późn. zm.) w sprawie zasad najmu lokali użytkowych.
Stawki czynszu są ustalane w drodze konkursu, przetargu lub negocjacji stron (dot. określonej grupy lokali).</t>
  </si>
  <si>
    <t>DWB/5/ND/NG</t>
  </si>
  <si>
    <t xml:space="preserve">Wpływy z najmu garaży  </t>
  </si>
  <si>
    <t>DWB/5/ND/DG</t>
  </si>
  <si>
    <t xml:space="preserve">Wpływy z dzierżawy gruntów </t>
  </si>
  <si>
    <t>Zasady dzierżawy gruntu zostały uregulowane w Zarządzeniu Nr 811/2017  (z późn. zm.) z 5 maja 2017 r. w sprawie zasad wydzierżawiania na okres do trzech lat nieruchomości m.st. Warszawy i nieruchomości Skarbu Państwa, dla których organem reprezentującym właściciela jest Prezydent Miasta Stołecznego Warszawy,  Zarządzeniu Nr 3356/2006 z 30 marca 2006 r. (z późn. zm.) w sprawie wydzierżawiania na okres powyżej trzech lat, nieruchomości Skarbu Państwa, dla których organem reprezentującym właściciela jest Prezydent m. st. Warszawy oraz Zarządzeniu Nr 3357/2006 z 30 marca 2006 r. (z późn. zm.) w sprawie zasad wydzierżawiania na okres powyżej trzech lat  nieruchomości miasta stołecznego Warszawy.</t>
  </si>
  <si>
    <t>DWB/5/ND/PR</t>
  </si>
  <si>
    <t xml:space="preserve">Wpływy z najmu powierzchni pod reklamy </t>
  </si>
  <si>
    <t>DWB/5/ND/PO</t>
  </si>
  <si>
    <t>Pozostałe dochody z najmu i dzierżawy</t>
  </si>
  <si>
    <t>- z tytułu udostępnienia gruntów stanowiących własność m.st. Warszawy w celu realizacji lub modernizacji podziemnych inwestycji liniowych</t>
  </si>
  <si>
    <t>- wynagrodzenie z tytułu bezumownego korzystania z nieruchomości</t>
  </si>
  <si>
    <t>MSTWDWB/6</t>
  </si>
  <si>
    <t>III</t>
  </si>
  <si>
    <t>Struktura dochodów</t>
  </si>
  <si>
    <t>DWB/6/MP/PO</t>
  </si>
  <si>
    <t>Mandaty i kary pieniężne</t>
  </si>
  <si>
    <t>z tego pozostałe mandaty i kary pieniężne:</t>
  </si>
  <si>
    <t>0580</t>
  </si>
  <si>
    <t>od osób prawnych:</t>
  </si>
  <si>
    <t>0570</t>
  </si>
  <si>
    <t>od osób fizycznych:</t>
  </si>
  <si>
    <t>0950</t>
  </si>
  <si>
    <t>MSTWDWB/6/RO</t>
  </si>
  <si>
    <t>Wpływy z różnych opłat</t>
  </si>
  <si>
    <t>DWB/6/RO/PO</t>
  </si>
  <si>
    <t>• Pozostałe wpływy z różnych opłat</t>
  </si>
  <si>
    <t>0610</t>
  </si>
  <si>
    <t>Wpływy z opłat egzaminacyjnych oraz opłat za wydawanie świadectw, dyplomów, zaświadczeń, certyfikatów i ich duplikatów</t>
  </si>
  <si>
    <t>0640</t>
  </si>
  <si>
    <t>Wpływy z tytułu kosztów egzekucyjnych, opłaty komorniczej i kosztów upomnień</t>
  </si>
  <si>
    <t>• zwrot kosztów zastępstwa adwokackiego w postępowaniu egzekucyjnym</t>
  </si>
  <si>
    <t>• zwrot kosztów zastępstwa adwokackiego w postępowaniu egzekucji komorniczej</t>
  </si>
  <si>
    <t xml:space="preserve">• zwrot kosztów upomnień </t>
  </si>
  <si>
    <t>• zwrot kosztów egzekucji komorniczej (zaliczki komorniczej; niewykorzystanej zaliczki zapłaconej za wszczęcie egzekucji komorniczej)</t>
  </si>
  <si>
    <t>• zwrot kosztów komorniczych</t>
  </si>
  <si>
    <t>0690</t>
  </si>
  <si>
    <t>• opłaty za wydanie legitymacji szkolnych</t>
  </si>
  <si>
    <t>• opłaty parkingowe</t>
  </si>
  <si>
    <t>• …………</t>
  </si>
  <si>
    <t>DWB/6/RO/IN</t>
  </si>
  <si>
    <t>Wpłaty od inwestorów inwestycji niedrogowych</t>
  </si>
  <si>
    <t>Dochody z tytułu wpłat od inwestorów inwestycji niedrogowych z przeznaczeniem na realizację zadań inwestycyjnych pn.:</t>
  </si>
  <si>
    <t>Plan</t>
  </si>
  <si>
    <t>Wykonanie</t>
  </si>
  <si>
    <t>DE/…</t>
  </si>
  <si>
    <t xml:space="preserve"> • </t>
  </si>
  <si>
    <t>DWB/6/RO/PD</t>
  </si>
  <si>
    <t>0620</t>
  </si>
  <si>
    <t>Wpływy z opłat za zajęcie pasa drogowego</t>
  </si>
  <si>
    <t xml:space="preserve">Opłaty za zajęcie pasa drogowego zostały określone w uchwale Nr XXXI/666/2004 Rady m.st. Warszawy z dnia 27 maja 2004 roku (z późn. zm.) w sprawie wysokości stawek opłat za zajęcie pasa drogowego dróg publicznych na obszarze m.st. Warszawy […]. </t>
  </si>
  <si>
    <t>DWB/6/OD</t>
  </si>
  <si>
    <t>0900</t>
  </si>
  <si>
    <t>Odsetki od dotacji pobranych w nadmiernej wysokości</t>
  </si>
  <si>
    <t>dot. odsetek od §2910 i 2950</t>
  </si>
  <si>
    <t>DWB/6/OP</t>
  </si>
  <si>
    <t>0910</t>
  </si>
  <si>
    <t>Odsetki od nieterminowych płatności podatków</t>
  </si>
  <si>
    <t>DWB/6/PO</t>
  </si>
  <si>
    <t>Pozostałe odsetki</t>
  </si>
  <si>
    <t>DWB/6/DP</t>
  </si>
  <si>
    <t>Darowizny i spadki pieniężne</t>
  </si>
  <si>
    <t>0960</t>
  </si>
  <si>
    <t>Wpływy z otrzymanych spadków, zapisów i darowizn w postaci pieniężnej</t>
  </si>
  <si>
    <t>Proszę o wskazanie darczyńcy i obdarowanego oraz opisanie tytułu darownizy</t>
  </si>
  <si>
    <t>DWB/6/RD</t>
  </si>
  <si>
    <t>Wpływy z różnych dochodów</t>
  </si>
  <si>
    <t>0940</t>
  </si>
  <si>
    <t>Wpływy z rozliczeń/zwrotów z lat ubiegłych</t>
  </si>
  <si>
    <t>0970</t>
  </si>
  <si>
    <t>• zwrot kosztów zastępstwa procesowego</t>
  </si>
  <si>
    <t>• zwrot kosztów sądowych</t>
  </si>
  <si>
    <t>• odszkodowanie z tytułu bezumownego korzystania z nieruchomości (bez VAT)</t>
  </si>
  <si>
    <t xml:space="preserve">• równowartość kwoty 40/70/100 euro stanowiącej zryczałtowaną rekompensatę za koszty odzyskania należności </t>
  </si>
  <si>
    <t>klasyfikacja uzależniona od tytułu należności</t>
  </si>
  <si>
    <t>DWB/6/WA</t>
  </si>
  <si>
    <t>Wpływy z tytułu zwrotu podatku VAT</t>
  </si>
  <si>
    <t>DWB/6/ZD</t>
  </si>
  <si>
    <t>Zwroty dotacji</t>
  </si>
  <si>
    <t>2910</t>
  </si>
  <si>
    <t xml:space="preserve">Wpływy z tytułu zwrotów dotacji oraz płatności wykorzystanych niezgodnie z przeznaczeniem lub wykorzystanych z naruszeniem procedur, pobranych nienależnie lub w nadmiernej wysokości. </t>
  </si>
  <si>
    <t>2950</t>
  </si>
  <si>
    <t>Wpływy z tytułu zwrotów niewykorzystanych dotacji oraz płatności.</t>
  </si>
  <si>
    <t>DWB/6/ZB</t>
  </si>
  <si>
    <t>2700</t>
  </si>
  <si>
    <t>Środki na dofinansowanie zadań bieżących</t>
  </si>
  <si>
    <t xml:space="preserve">Poziom realizacji planu dochodów wynika z: ………...
</t>
  </si>
  <si>
    <t>DWB/6/WW</t>
  </si>
  <si>
    <t>2980</t>
  </si>
  <si>
    <t>Wpływy do wyjaśnienia</t>
  </si>
  <si>
    <t>DWB/6/RK</t>
  </si>
  <si>
    <t>1510</t>
  </si>
  <si>
    <t>Różnice kursowe</t>
  </si>
  <si>
    <t>MSTWDWB/6/WU</t>
  </si>
  <si>
    <t>0830</t>
  </si>
  <si>
    <t>Wpływy z usług</t>
  </si>
  <si>
    <t>DWB/6/WU/ME</t>
  </si>
  <si>
    <t>Wpływy z usług - zwrot odpłatności za media</t>
  </si>
  <si>
    <t>DWB/6/WU/PO</t>
  </si>
  <si>
    <t>Wpływy z usług - pozostałe</t>
  </si>
  <si>
    <t>• odpłatność za posiłki i usługi opiekuńcze</t>
  </si>
  <si>
    <t>• odpłatność za zajęcia opiekuńcze w czasie trwania akcji "Zima w mieście" i "Lato w mieście"</t>
  </si>
  <si>
    <t>MSTWDWB/6/NA</t>
  </si>
  <si>
    <t>Wpływy do budżetu nadwyżki środków obrotowych i pozostałości środków finansowych gromadzonych na wydzielonych rachunkach</t>
  </si>
  <si>
    <t>DWB/6/NA/ZB</t>
  </si>
  <si>
    <t>2370</t>
  </si>
  <si>
    <t>Wpływy do budżetu nadwyżki środków obrotowych zakładów budżetowych</t>
  </si>
  <si>
    <t>MSTWDM</t>
  </si>
  <si>
    <t>DOCHODY MAJĄTKOWE</t>
  </si>
  <si>
    <t>MSTWDWM</t>
  </si>
  <si>
    <t>DOCHODY WŁASNE MAJĄTKOWE  (100%)</t>
  </si>
  <si>
    <t>DWM/3</t>
  </si>
  <si>
    <t>0870</t>
  </si>
  <si>
    <t>Wpływy ze sprzedaży składników majątkowych</t>
  </si>
  <si>
    <t>z tego wpływy ze sprzedaży następujących składników majątkowych:</t>
  </si>
  <si>
    <t>MSTWDWM/4</t>
  </si>
  <si>
    <t>0760</t>
  </si>
  <si>
    <t xml:space="preserve">Wpływy z przekształcenia prawa użytkowania wieczystego w prawo własności  </t>
  </si>
  <si>
    <t>Poziom wykonania planu dochodów wynika z trwającego procesu przekształcenia prawa użytkowania wieczystego w prawo własności zgodnie z ustawą z dnia 20 lipca 2018 r. o przekształceniu prawa użytkowania wieczystego gruntów zabudowanych na cele mieszkaniowe w prawo własności tych gruntów.</t>
  </si>
  <si>
    <t>Opłaty wnoszone na podstawie ustawy z dnia 29 lipca 2005 r. o przekształceniu prawa użytkowania wieczystego w prawo własności nieruchomości:</t>
  </si>
  <si>
    <t>DWM/4/PU</t>
  </si>
  <si>
    <t>Wpływy z opłaty za przekształcenie użytkowania wieczystego w prawo własności</t>
  </si>
  <si>
    <t>Opłaty wnoszone na podstawie ustawy z dnia 20 lipca 2018 r. o przekształceniu prawa użytkowania wieczystego gruntów zabudowanych na cele mieszkaniowe w prawo własności tych gruntów:</t>
  </si>
  <si>
    <t>DWM/4/OR</t>
  </si>
  <si>
    <t>Wpływy z rocznej opłaty przekształceniowej</t>
  </si>
  <si>
    <t>DWM/4/OJ</t>
  </si>
  <si>
    <t>Wpływy z opłaty jednorazowej za przekształcenie użytkowania wieczystego w prawo własności</t>
  </si>
  <si>
    <t>MSTWDWM/1</t>
  </si>
  <si>
    <t xml:space="preserve">Wpływy ze sprzedaży lokali i nieruchomości  </t>
  </si>
  <si>
    <t>DWM/1/NG</t>
  </si>
  <si>
    <t>0770</t>
  </si>
  <si>
    <t>Wpływy ze sprzedaży nieruchomości gruntowych</t>
  </si>
  <si>
    <t>Proszę wymienić zaczynając od nieruchomości zaplanowanych do sprzedaży (od najwyższej kwoty do najniższej), a następnie dodać nieruchomości sprzedane (uszeregowane od najwyższej kwoty do najniższej), których nie uwzględniono w planie sprzedaży na 2024 r.
Proszę podać dokładny adres nieruchomości.</t>
  </si>
  <si>
    <t>Wpływy wynikające ze sprzedaży zrealizowanych w latach poprzednich</t>
  </si>
  <si>
    <t>Wpływy wynikające ze sprzedaży zrealizowanych w 2024 r.</t>
  </si>
  <si>
    <t>Liczba umów sprzedaży podpisanych w 2024 r.</t>
  </si>
  <si>
    <t>adres nieruchomości nr 1</t>
  </si>
  <si>
    <t>ul. ………………..</t>
  </si>
  <si>
    <t>Proszę opisać DZIAŁANIA  podjęte W CELU ZBYCIA KAŻDEJ NIERUCHOMOŚCI ujętej w planie. 
Poniższe przykłady mogą zostać wykorzystane przy opisie nieruchomości.
1. Brak sprzedaży nieruchomości w związku z zakończeniem przetargu z wynikiem negatywnym. 
2. Brak sprzedaży nieruchomości w związku z trwającym procesem przygotowania dokumentacji niezbędnej do przeprowadzenia przetargu.
3. Brak sprzedaży nieruchomości w związku z trwającym procesem uzgodnień w zakresie stanu prawnego nieruchomości.
4. Brak sprzedaży nieruchomości w związku z koniecznością dokonania podziału nieruchomości.
5. Brak sprzedaży nieruchomości z uwagi na zmianę przeznaczenia działki przez dzielnicę na cele publiczne.
6. Sprzedaż nieruchomości w wyniku przetargu przeprowadzonego w 2023 r., dla której podpisanie aktu notarialnego i wpływ dochodów do budżetu nastąpił w 2024 r.
7. Sprzedaż nieruchomości została przesunięta na 2025 r.
8. Sprzedaż nieruchomości w trybie ............   niezaplanowanej do sprzedaży w 2024 r.
9. Postanowienie sądu o zniesieniu współwłasności nieruchomości gruntowej.</t>
  </si>
  <si>
    <r>
      <t>powierzchnia [m</t>
    </r>
    <r>
      <rPr>
        <vertAlign val="superscript"/>
        <sz val="6"/>
        <rFont val="Arial CE"/>
        <charset val="238"/>
      </rPr>
      <t>2</t>
    </r>
    <r>
      <rPr>
        <sz val="6"/>
        <rFont val="Arial CE"/>
        <charset val="238"/>
      </rPr>
      <t>]</t>
    </r>
  </si>
  <si>
    <t>Sprzedaż nieruchomości w trybie ............ /Brak sprzedaży nieruchomości w związku z ……..</t>
  </si>
  <si>
    <t>adres nieruchomości nr 2</t>
  </si>
  <si>
    <t>adres nieruchomości nr 3</t>
  </si>
  <si>
    <t>Dopłata z tytułu zamiany nieruchomości z ……………..2024 r.:
- zbycie działki …………………. z obrębu ………………………………………..
- nabycie działki nr ... z obrębu …</t>
  </si>
  <si>
    <t>Zmniejszenie dochodów o podatek VAT odprowadzony do Urzędu Skarbowego powstały przy zamianie nieruchomości.</t>
  </si>
  <si>
    <t>DWM/1/LM</t>
  </si>
  <si>
    <t xml:space="preserve">Wpływy ze sprzedaży lokali mieszkalnych  </t>
  </si>
  <si>
    <t>Liczba lokali mieszkalnych sprzedanych w 2024 r.</t>
  </si>
  <si>
    <t>DWM/1/LU</t>
  </si>
  <si>
    <t xml:space="preserve">Wpływy ze sprzedaży lokali użytkowych </t>
  </si>
  <si>
    <t>Liczba lokali użytkowych sprzedanych w 2024 r.</t>
  </si>
  <si>
    <t>DWM/1/PO</t>
  </si>
  <si>
    <t xml:space="preserve">Wpływy ze sprzedaży pozostałych nieruchomości  </t>
  </si>
  <si>
    <t>Proszę opisać DZIAŁANIA  podjęte W CELU ZBYCIA KAŻDEJ NIERUCHOMOŚCI ujętej w planie. 
Poniższe przykłady mogą zostać wykorzystane przy opisie nieruchomości.
1. Brak sprzedaży nieruchomości w związku z zakończeniem przetargu z wynikiem negatywnym. 
2. Brak sprzedaży nieruchomości w związku z trwającym procesem przygotowania dokumentacji niezbędnej do przeprowadzenia przetargu.
3. Brak sprzedaży nieruchomości w związku z trwającym procesem uzgodnień w zakresie stanu prawnego nieruchomości.
4. Brak sprzedaży nieruchomości w związku z koniecznością dokonania podziału nieruchomości.
5. Brak sprzedaży nieruchomości z uwagi na zmianę przeznaczenia działki przez dzielnicę na cele publiczne.
6. Sprzedaż nieruchomości w wyniku przetargu przeprowadzonego w 2023 r., dla której podpisanie aktu notarialnego i wpływ dochodów do budżetu nastąpił w 2024 r.
7. Sprzedaż nieruchomości została przesunięta na 2025 r.
8. Sprzedaż nieruchomości w trybie ............   niezaplanowanej do sprzedaży w 2024 r.
9. Postanowienie sądu o zniesieniu współwłasności zabudowanej nieruchomości gruntowej.</t>
  </si>
  <si>
    <r>
      <t>powierzchnia działki [m</t>
    </r>
    <r>
      <rPr>
        <vertAlign val="superscript"/>
        <sz val="6"/>
        <rFont val="Arial CE"/>
        <charset val="238"/>
      </rPr>
      <t>2</t>
    </r>
    <r>
      <rPr>
        <sz val="6"/>
        <rFont val="Arial CE"/>
        <charset val="238"/>
      </rPr>
      <t>]</t>
    </r>
  </si>
  <si>
    <r>
      <t>powierzchnia budynku [m</t>
    </r>
    <r>
      <rPr>
        <vertAlign val="superscript"/>
        <sz val="6"/>
        <rFont val="Arial CE"/>
        <charset val="238"/>
      </rPr>
      <t>2</t>
    </r>
    <r>
      <rPr>
        <sz val="6"/>
        <rFont val="Arial CE"/>
        <charset val="238"/>
      </rPr>
      <t>]</t>
    </r>
  </si>
  <si>
    <t>DWM/1/ON</t>
  </si>
  <si>
    <t>0800</t>
  </si>
  <si>
    <t>Wpływy z tytułu odszkodowania za przejęte nieruchomości pod inwestycje celu publicznego</t>
  </si>
  <si>
    <t>Na poziom realizacji planu dochodów wpłynęły: 
(np. odszkodowania za grunty przejęte pod budowę dróg krajowych i autostrad, wydzielenie gruntów pod linie kolejowe oraz ich budowa i utrzymanie ……………………………..)</t>
  </si>
  <si>
    <t>w tym miejscu proszę podać informację nt. konkretnych odcinków drogi, na którym realizowana jest inwestycja drogowa</t>
  </si>
  <si>
    <t>DZM/4</t>
  </si>
  <si>
    <t>6290</t>
  </si>
  <si>
    <t>Dotacje celowe, środki z Unii Europejskiej i z innych źródeł otrzymane na inwestycje (100%)</t>
  </si>
  <si>
    <t>Środki na inwestycje pozyskane z innych źródeł</t>
  </si>
  <si>
    <t>Środki przeznaczone na zadania inwestycyjne - rozliczenia z deweloperami:</t>
  </si>
  <si>
    <t xml:space="preserve"> • Wykup gruntu pod budowę ulic: ………………..</t>
  </si>
  <si>
    <t>Proszę wypisać w rozbiciu na wszystkie inwestycje.</t>
  </si>
  <si>
    <t xml:space="preserve"> • Nabycie gruntu pod ul. …………... </t>
  </si>
  <si>
    <t>DZIELNICA: ŚRÓDMIEŚCIE</t>
  </si>
  <si>
    <t>Poziom realizacji planu dochodów wynika z obowiązujących stawek czynszu</t>
  </si>
  <si>
    <t>Sporządziła:</t>
  </si>
  <si>
    <t>• odpłatność za korzystanie z WC</t>
  </si>
  <si>
    <t>wpływy z tytułu kar i odszkodowań od osób fizycznych i prawnych wynikające z umów</t>
  </si>
  <si>
    <t>Dochody z tytułu użytkowania wieczystego nieruchomości pozyskano z opłat rocznych od osób fizycznych/prawnych m. in. za nieruchomości przeznaczone na cele: usługowe, na realizację urządzeń infrastruktury technicznej i innych celów publicznych oraz zabudowane garażami.</t>
  </si>
  <si>
    <t>ul. Dobra 31</t>
  </si>
  <si>
    <t>Sprzedaż nieruchomości w trybie bezprzetargowym na podstawie art. 209a ustawy z dnia 21 sierpnia 1997 r. o gospodarce nieruchomościami</t>
  </si>
  <si>
    <t>ul. Bracka 5A</t>
  </si>
  <si>
    <t>Sprzedaż nieruchomości w trybie przetargowym</t>
  </si>
  <si>
    <t>Poziom realizacji planu dochodów wynika z niższego niż zakładano zainteresowania dzierżawami gruntów i zadłużeniem dzierżawców, którzy pomimo wszczęcia procedury windykacji dotychczas nie uiścili należności.</t>
  </si>
  <si>
    <t>- z tytułu wynajmu pomieszczeń w CPS</t>
  </si>
  <si>
    <t>Imię i Nazwisko: Katarzyna Szczepanik</t>
  </si>
  <si>
    <t>Nr tel. 22 4439327</t>
  </si>
  <si>
    <t>E-mail: kszczepanik@um.warszawa.pl</t>
  </si>
  <si>
    <t>ul. Tamka 49</t>
  </si>
  <si>
    <t>Sprzedaż nieruchomości w trybie bezprzetargowym.</t>
  </si>
  <si>
    <t>• laptop</t>
  </si>
  <si>
    <t>Pozycja trudna do zaplanowania ze względu na mało przewidywalne wynagrodzenie z tytułu bezumownego korzystania z nieruchomości za przyzwoleniem.</t>
  </si>
  <si>
    <t>Poziom realizacji planu dochodów wynika z kwot uzyskanych z tytułu I opłaty za użytkowanie wieczyste gruntu nieruchomości przy ul. Wilanowskiej 24 oraz zrealizowanego nakazu zapłaty sygn. akt VI NC 2666/22 dotyczącego lokalu mieszkalnego nr 13 przy ul. Okrąg 2.</t>
  </si>
  <si>
    <t>Poziom realizacji planu dochodów wynika z obowiązujących stawek czynszu, a w przypadku niższych wpływów osiąganych przez Zarząd Terenów Publicznych poziom realizacji planu dochodów wynika z niższych wpływów za najem lokali użytkowych przy Skwerze Hoovera wraz z kioskiem, w Baszcie Altana w murach obronnych Starego Miasta oraz na Pasażu Handlowym „Hale Mirowskie”. Wskazane lokale pozostają niewynajęte na skutek zakończenia umów najmu lokali użytkowych oraz braku chęci po stronie wynajmujących do dalszej kontynuacji najmu. Mimo przeprowadzonego konkursu na najem lokali na Pasażu Handlowym "Hale Mirowskie" na dzień 31.12.2024 r. niewynajętych lokali jest 40%. Dodatkowo na niższy poziom dochodów w zakresie najmu lokali użytkowych wpłynęło zadłużenie wynajmujących, którzy pomimo wszczęcia procedury windykacji dotychczas nie uiścili należności.</t>
  </si>
  <si>
    <t>obszar funkcjonalny GKZP</t>
  </si>
  <si>
    <t xml:space="preserve">Poziom realizacji planu dochodów wynika z zaległości we wpłatach świadczeń od najemców lokali mieszkalnych i użytkowych za media komunalne i odbiór odpadów, a także niższych wpływów za media dot. Skweru Hoovera wraz z kioskiem, Baszty Altana w murach obronnych Starego Miasta oraz na Pasażu Handlowym „Hale Mirowskie”. Wskazane lokale pozostają niewynajęte na skutek zakończenia umów najmu lokali użytkowych oraz braku chęci po stronie wynajmujących do dalszej kontynuacji najmu. Mimo przeprowadzonego konkursu na najem lokali na Pasażu Handlowym "Hale Mirowskie" na dzień 31.12.2024 r. niewynajętych lokali jest 40%. Ma to bezpośredni związek ze zmniejszeniem wpływów za media. Dodatkowo na niższy poziom dochodów w zakresie zwrotu odpłatności za media wpłynęło zadłużenie kontrahentów, którzy pomimo wszczęcia procedury windykacji dotychczas nie uiścili należności.
</t>
  </si>
  <si>
    <t>Poziom realizacji planu dochodów wynika z wyższych odpłatności za posiłki i usługi opiekuńcze wynikających ze wzrostu zapotrzebowania na wymiar zarówno usług opiekuńczych jak i specjalistycznych usług opiekuńczych ze względu na pogarszający się stan zdrowia odbiorców, wzrost odpłatności wynikający ze wzrostu dochodów podopiecznych i zwiększoną liczbę podopiecznych w Dziale Wsparcia Społecznego.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</si>
</sst>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_-* #,##0.00\ _z_ł_-;\-* #,##0.00\ _z_ł_-;_-* &quot;-&quot;??\ _z_ł_-;_-@_-"/>
  </numFmts>
  <fonts count="41" x14ac:knownFonts="1">
    <font>
      <sz val="10"/>
      <name val="Arial"/>
    </font>
    <font>
      <b/>
      <sz val="6"/>
      <name val="Arial ce"/>
      <charset val="238"/>
    </font>
    <font>
      <sz val="6"/>
      <color indexed="10"/>
      <name val="Arial CE"/>
      <charset val="238"/>
    </font>
    <font>
      <sz val="10"/>
      <color indexed="10"/>
      <name val="Arial ce"/>
      <charset val="238"/>
    </font>
    <font>
      <b/>
      <sz val="6"/>
      <color theme="1"/>
      <name val="Arial ce"/>
      <charset val="238"/>
    </font>
    <font>
      <b/>
      <u/>
      <sz val="6"/>
      <color rgb="FFFF0000"/>
      <name val="Arial ce"/>
      <charset val="238"/>
    </font>
    <font>
      <i/>
      <sz val="6"/>
      <color rgb="FFFF0000"/>
      <name val="Arial CE"/>
      <charset val="238"/>
    </font>
    <font>
      <b/>
      <sz val="10"/>
      <color rgb="FF379937"/>
      <name val="Arial ce"/>
      <charset val="238"/>
    </font>
    <font>
      <b/>
      <u/>
      <sz val="6"/>
      <color theme="1"/>
      <name val="Arial ce"/>
      <charset val="238"/>
    </font>
    <font>
      <b/>
      <sz val="6"/>
      <color rgb="FFFF0000"/>
      <name val="Arial ce"/>
      <charset val="238"/>
    </font>
    <font>
      <b/>
      <i/>
      <sz val="6"/>
      <color theme="1"/>
      <name val="Arial ce"/>
      <charset val="238"/>
    </font>
    <font>
      <sz val="7"/>
      <color indexed="10"/>
      <name val="Arial ce"/>
      <charset val="238"/>
    </font>
    <font>
      <b/>
      <sz val="6"/>
      <color indexed="10"/>
      <name val="Arial ce"/>
      <charset val="238"/>
    </font>
    <font>
      <sz val="10"/>
      <name val="Arial"/>
      <family val="2"/>
      <charset val="238"/>
    </font>
    <font>
      <sz val="6"/>
      <name val="Arial CE"/>
      <charset val="238"/>
    </font>
    <font>
      <u/>
      <sz val="6"/>
      <name val="Arial ce"/>
      <charset val="238"/>
    </font>
    <font>
      <sz val="6"/>
      <color rgb="FFFF0000"/>
      <name val="Arial CE"/>
      <charset val="238"/>
    </font>
    <font>
      <sz val="6"/>
      <color indexed="8"/>
      <name val="Arial ce"/>
      <charset val="238"/>
    </font>
    <font>
      <vertAlign val="superscript"/>
      <sz val="6"/>
      <name val="Arial CE"/>
      <charset val="238"/>
    </font>
    <font>
      <strike/>
      <sz val="6"/>
      <name val="Arial CE"/>
      <charset val="238"/>
    </font>
    <font>
      <i/>
      <sz val="6"/>
      <name val="Arial CE"/>
      <charset val="238"/>
    </font>
    <font>
      <i/>
      <strike/>
      <sz val="6"/>
      <name val="Arial CE"/>
      <charset val="238"/>
    </font>
    <font>
      <i/>
      <sz val="6"/>
      <color indexed="10"/>
      <name val="Arial ce"/>
      <charset val="238"/>
    </font>
    <font>
      <i/>
      <sz val="6"/>
      <color indexed="8"/>
      <name val="Arial ce"/>
      <charset val="238"/>
    </font>
    <font>
      <i/>
      <sz val="6"/>
      <color indexed="9"/>
      <name val="Arial ce"/>
      <charset val="238"/>
    </font>
    <font>
      <sz val="5"/>
      <color indexed="10"/>
      <name val="Arial CE"/>
      <charset val="238"/>
    </font>
    <font>
      <b/>
      <i/>
      <sz val="6"/>
      <color rgb="FFFF0000"/>
      <name val="Arial CE"/>
      <charset val="238"/>
    </font>
    <font>
      <sz val="11"/>
      <name val="Calibri"/>
      <family val="2"/>
      <charset val="238"/>
      <scheme val="minor"/>
    </font>
    <font>
      <sz val="6"/>
      <color indexed="8"/>
      <name val="Arial"/>
      <family val="2"/>
      <charset val="238"/>
    </font>
    <font>
      <b/>
      <sz val="11"/>
      <name val="Calibri"/>
      <family val="2"/>
      <charset val="238"/>
      <scheme val="minor"/>
    </font>
    <font>
      <i/>
      <sz val="6"/>
      <color theme="1"/>
      <name val="Arial CE"/>
      <charset val="238"/>
    </font>
    <font>
      <sz val="6"/>
      <name val="Tahoma"/>
      <family val="2"/>
      <charset val="238"/>
    </font>
    <font>
      <b/>
      <sz val="6"/>
      <name val="Arial"/>
      <family val="2"/>
      <charset val="238"/>
    </font>
    <font>
      <sz val="6"/>
      <name val="Arial CE"/>
      <family val="2"/>
      <charset val="238"/>
    </font>
    <font>
      <u/>
      <sz val="6"/>
      <name val="Arial CE"/>
      <family val="2"/>
      <charset val="238"/>
    </font>
    <font>
      <b/>
      <sz val="6"/>
      <color rgb="FFFF0000"/>
      <name val="Arial Narrow"/>
      <family val="2"/>
      <charset val="238"/>
    </font>
    <font>
      <sz val="6"/>
      <color rgb="FFFF0000"/>
      <name val="Arial Narrow"/>
      <family val="2"/>
      <charset val="238"/>
    </font>
    <font>
      <b/>
      <sz val="6"/>
      <color indexed="10"/>
      <name val="Arial"/>
      <family val="2"/>
      <charset val="238"/>
    </font>
    <font>
      <sz val="6"/>
      <color indexed="10"/>
      <name val="Arial"/>
      <family val="2"/>
      <charset val="238"/>
    </font>
    <font>
      <sz val="10"/>
      <name val="Arial CE"/>
      <charset val="238"/>
    </font>
    <font>
      <i/>
      <sz val="6"/>
      <color indexed="8"/>
      <name val="Arial"/>
      <family val="2"/>
      <charset val="238"/>
    </font>
  </fonts>
  <fills count="11">
    <fill>
      <patternFill patternType="none"/>
    </fill>
    <fill>
      <patternFill patternType="gray125"/>
    </fill>
    <fill>
      <patternFill patternType="solid">
        <fgColor indexed="43"/>
        <bgColor indexed="64"/>
      </patternFill>
    </fill>
    <fill>
      <patternFill patternType="solid">
        <fgColor theme="4" tint="0.39997558519241921"/>
        <bgColor indexed="22"/>
      </patternFill>
    </fill>
    <fill>
      <patternFill patternType="solid">
        <fgColor theme="4" tint="0.79998168889431442"/>
        <bgColor indexed="22"/>
      </patternFill>
    </fill>
    <fill>
      <patternFill patternType="solid">
        <fgColor rgb="FFEAF2F6"/>
        <bgColor indexed="22"/>
      </patternFill>
    </fill>
    <fill>
      <patternFill patternType="solid">
        <fgColor rgb="FFFFFFC5"/>
        <bgColor indexed="64"/>
      </patternFill>
    </fill>
    <fill>
      <patternFill patternType="solid">
        <fgColor theme="0" tint="-0.14999847407452621"/>
        <bgColor indexed="64"/>
      </patternFill>
    </fill>
    <fill>
      <patternFill patternType="solid">
        <fgColor rgb="FF00B0F0"/>
        <bgColor indexed="64"/>
      </patternFill>
    </fill>
    <fill>
      <patternFill patternType="solid">
        <fgColor theme="0"/>
        <bgColor indexed="64"/>
      </patternFill>
    </fill>
    <fill>
      <patternFill patternType="solid">
        <fgColor rgb="FFEAF2F6"/>
        <bgColor indexed="64"/>
      </patternFill>
    </fill>
  </fills>
  <borders count="1">
    <border>
      <left/>
      <right/>
      <top/>
      <bottom/>
      <diagonal/>
    </border>
  </borders>
  <cellStyleXfs count="4">
    <xf numFmtId="0" fontId="0" fillId="0" borderId="0"/>
    <xf numFmtId="165" fontId="13" fillId="0" borderId="0" applyFont="0" applyFill="0" applyBorder="0" applyAlignment="0" applyProtection="0"/>
    <xf numFmtId="9" fontId="13" fillId="0" borderId="0" applyFont="0" applyFill="0" applyBorder="0" applyAlignment="0" applyProtection="0"/>
    <xf numFmtId="0" fontId="39" fillId="0" borderId="0"/>
  </cellStyleXfs>
  <cellXfs count="197">
    <xf numFmtId="0" fontId="0" fillId="0" borderId="0" xfId="0"/>
    <xf numFmtId="0" fontId="1" fillId="0" borderId="0" xfId="0" applyFont="1" applyAlignment="1">
      <alignment horizontal="left" vertical="center"/>
    </xf>
    <xf numFmtId="0" fontId="1" fillId="0" borderId="0" xfId="0" applyFont="1" applyAlignment="1">
      <alignment horizontal="right" vertical="center"/>
    </xf>
    <xf numFmtId="164" fontId="1" fillId="0" borderId="0" xfId="0" applyNumberFormat="1" applyFont="1" applyAlignment="1">
      <alignment horizontal="left" vertical="center"/>
    </xf>
    <xf numFmtId="0" fontId="2" fillId="0" borderId="0" xfId="0" applyFont="1" applyAlignment="1">
      <alignment vertical="center"/>
    </xf>
    <xf numFmtId="0" fontId="3" fillId="0" borderId="0" xfId="0" applyFont="1" applyAlignment="1">
      <alignment vertical="center"/>
    </xf>
    <xf numFmtId="0" fontId="1" fillId="2" borderId="0" xfId="0" applyFont="1" applyFill="1" applyAlignment="1">
      <alignment horizontal="left" vertical="center"/>
    </xf>
    <xf numFmtId="0" fontId="6" fillId="0" borderId="0" xfId="0" applyFont="1" applyAlignment="1">
      <alignment vertical="center" wrapText="1"/>
    </xf>
    <xf numFmtId="0" fontId="4" fillId="2" borderId="0" xfId="0" applyFont="1" applyFill="1" applyAlignment="1">
      <alignment horizontal="left" vertical="center"/>
    </xf>
    <xf numFmtId="0" fontId="4" fillId="0" borderId="0" xfId="0" applyFont="1" applyAlignment="1">
      <alignment horizontal="left" vertical="center"/>
    </xf>
    <xf numFmtId="164" fontId="4" fillId="0" borderId="0" xfId="0" applyNumberFormat="1" applyFont="1" applyAlignment="1">
      <alignment horizontal="left" vertical="center"/>
    </xf>
    <xf numFmtId="0" fontId="2" fillId="0" borderId="0" xfId="0" applyFont="1" applyAlignment="1">
      <alignment vertical="center" wrapText="1"/>
    </xf>
    <xf numFmtId="0" fontId="4" fillId="0" borderId="0" xfId="0" applyFont="1" applyAlignment="1">
      <alignment horizontal="left" vertical="top" wrapText="1" indent="1"/>
    </xf>
    <xf numFmtId="0" fontId="2" fillId="0" borderId="0" xfId="0" applyFont="1" applyAlignment="1">
      <alignment horizontal="right" vertical="center"/>
    </xf>
    <xf numFmtId="0" fontId="11" fillId="0" borderId="0" xfId="0" applyFont="1" applyAlignment="1">
      <alignment vertical="center"/>
    </xf>
    <xf numFmtId="0" fontId="1" fillId="0" borderId="0" xfId="0" applyFont="1" applyAlignment="1">
      <alignment horizontal="center" vertical="center" wrapText="1"/>
    </xf>
    <xf numFmtId="0" fontId="1" fillId="0" borderId="0" xfId="0" applyFont="1" applyAlignment="1">
      <alignment horizontal="center" vertical="center"/>
    </xf>
    <xf numFmtId="164" fontId="1" fillId="0" borderId="0" xfId="0" applyNumberFormat="1" applyFont="1" applyAlignment="1">
      <alignment horizontal="center" vertical="center"/>
    </xf>
    <xf numFmtId="0" fontId="12" fillId="0" borderId="0" xfId="0" applyFont="1" applyAlignment="1">
      <alignment vertical="center"/>
    </xf>
    <xf numFmtId="0" fontId="1" fillId="0" borderId="0" xfId="0" applyFont="1" applyAlignment="1">
      <alignment vertical="center"/>
    </xf>
    <xf numFmtId="4" fontId="1" fillId="0" borderId="0" xfId="0" applyNumberFormat="1" applyFont="1" applyAlignment="1">
      <alignment vertical="center"/>
    </xf>
    <xf numFmtId="164" fontId="1" fillId="0" borderId="0" xfId="0" applyNumberFormat="1" applyFont="1" applyAlignment="1">
      <alignment vertical="center"/>
    </xf>
    <xf numFmtId="0" fontId="12" fillId="0" borderId="0" xfId="0" applyFont="1" applyAlignment="1">
      <alignment horizontal="right" vertical="center"/>
    </xf>
    <xf numFmtId="3" fontId="1" fillId="0" borderId="0" xfId="0" applyNumberFormat="1" applyFont="1" applyAlignment="1">
      <alignment horizontal="right" vertical="center"/>
    </xf>
    <xf numFmtId="4" fontId="1" fillId="0" borderId="0" xfId="0" applyNumberFormat="1" applyFont="1" applyAlignment="1">
      <alignment horizontal="right" vertical="center"/>
    </xf>
    <xf numFmtId="164" fontId="1" fillId="0" borderId="0" xfId="2" applyNumberFormat="1" applyFont="1" applyAlignment="1">
      <alignment horizontal="right" vertical="center"/>
    </xf>
    <xf numFmtId="10" fontId="14" fillId="0" borderId="0" xfId="2" applyNumberFormat="1" applyFont="1" applyAlignment="1">
      <alignment horizontal="right" vertical="center"/>
    </xf>
    <xf numFmtId="164" fontId="14" fillId="0" borderId="0" xfId="2" applyNumberFormat="1" applyFont="1" applyAlignment="1">
      <alignment vertical="center"/>
    </xf>
    <xf numFmtId="0" fontId="14" fillId="0" borderId="0" xfId="0" applyFont="1" applyAlignment="1">
      <alignment horizontal="left" vertical="center"/>
    </xf>
    <xf numFmtId="0" fontId="14" fillId="0" borderId="0" xfId="0" applyFont="1" applyAlignment="1">
      <alignment horizontal="center" vertical="center"/>
    </xf>
    <xf numFmtId="0" fontId="14" fillId="0" borderId="0" xfId="0" quotePrefix="1" applyFont="1" applyAlignment="1">
      <alignment horizontal="left" vertical="center" indent="1"/>
    </xf>
    <xf numFmtId="3" fontId="14" fillId="0" borderId="0" xfId="0" applyNumberFormat="1" applyFont="1" applyAlignment="1">
      <alignment horizontal="right" vertical="center"/>
    </xf>
    <xf numFmtId="4" fontId="14" fillId="0" borderId="0" xfId="0" applyNumberFormat="1" applyFont="1" applyAlignment="1">
      <alignment vertical="center"/>
    </xf>
    <xf numFmtId="164" fontId="14" fillId="0" borderId="0" xfId="2" applyNumberFormat="1" applyFont="1" applyAlignment="1">
      <alignment horizontal="right" vertical="center"/>
    </xf>
    <xf numFmtId="0" fontId="14" fillId="0" borderId="0" xfId="0" applyFont="1" applyAlignment="1">
      <alignment horizontal="left" vertical="center" indent="1"/>
    </xf>
    <xf numFmtId="4" fontId="14" fillId="0" borderId="0" xfId="0" applyNumberFormat="1" applyFont="1" applyAlignment="1">
      <alignment horizontal="right" vertical="center"/>
    </xf>
    <xf numFmtId="0" fontId="14" fillId="0" borderId="0" xfId="0" applyFont="1" applyAlignment="1">
      <alignment horizontal="left" vertical="center" wrapText="1" indent="1"/>
    </xf>
    <xf numFmtId="10" fontId="14" fillId="0" borderId="0" xfId="2" applyNumberFormat="1" applyFont="1" applyBorder="1" applyAlignment="1">
      <alignment horizontal="right" vertical="center"/>
    </xf>
    <xf numFmtId="164" fontId="1" fillId="0" borderId="0" xfId="0" applyNumberFormat="1" applyFont="1" applyAlignment="1">
      <alignment horizontal="right" vertical="center"/>
    </xf>
    <xf numFmtId="0" fontId="1" fillId="3" borderId="0" xfId="0" applyFont="1" applyFill="1" applyAlignment="1">
      <alignment horizontal="center" vertical="center"/>
    </xf>
    <xf numFmtId="0" fontId="1" fillId="3" borderId="0" xfId="0" applyFont="1" applyFill="1" applyAlignment="1">
      <alignment horizontal="center" vertical="center" wrapText="1"/>
    </xf>
    <xf numFmtId="164" fontId="1" fillId="3" borderId="0" xfId="0" applyNumberFormat="1" applyFont="1" applyFill="1" applyAlignment="1">
      <alignment horizontal="center" vertical="center"/>
    </xf>
    <xf numFmtId="0" fontId="12" fillId="0" borderId="0" xfId="0" applyFont="1" applyAlignment="1">
      <alignment horizontal="center" vertical="center"/>
    </xf>
    <xf numFmtId="0" fontId="14" fillId="0" borderId="0" xfId="0" applyFont="1" applyAlignment="1">
      <alignment horizontal="left" vertical="center" wrapText="1" indent="2"/>
    </xf>
    <xf numFmtId="0" fontId="14" fillId="0" borderId="0" xfId="0" applyFont="1" applyAlignment="1">
      <alignment vertical="center"/>
    </xf>
    <xf numFmtId="3" fontId="1" fillId="4" borderId="0" xfId="0" applyNumberFormat="1" applyFont="1" applyFill="1" applyAlignment="1">
      <alignment vertical="center"/>
    </xf>
    <xf numFmtId="4" fontId="1" fillId="4" borderId="0" xfId="0" applyNumberFormat="1" applyFont="1" applyFill="1" applyAlignment="1">
      <alignment vertical="center"/>
    </xf>
    <xf numFmtId="164" fontId="1" fillId="4" borderId="0" xfId="2" applyNumberFormat="1" applyFont="1" applyFill="1" applyAlignment="1">
      <alignment horizontal="right" vertical="center"/>
    </xf>
    <xf numFmtId="0" fontId="14" fillId="0" borderId="0" xfId="0" applyFont="1" applyAlignment="1">
      <alignment horizontal="right" vertical="center"/>
    </xf>
    <xf numFmtId="164" fontId="14" fillId="0" borderId="0" xfId="0" applyNumberFormat="1" applyFont="1" applyAlignment="1">
      <alignment vertical="center"/>
    </xf>
    <xf numFmtId="3" fontId="1" fillId="0" borderId="0" xfId="0" applyNumberFormat="1" applyFont="1" applyAlignment="1">
      <alignment vertical="center"/>
    </xf>
    <xf numFmtId="164" fontId="1" fillId="0" borderId="0" xfId="2" applyNumberFormat="1" applyFont="1" applyAlignment="1">
      <alignment vertical="center"/>
    </xf>
    <xf numFmtId="10" fontId="1" fillId="0" borderId="0" xfId="0" applyNumberFormat="1" applyFont="1" applyAlignment="1">
      <alignment horizontal="right" vertical="center"/>
    </xf>
    <xf numFmtId="10" fontId="14" fillId="0" borderId="0" xfId="2" applyNumberFormat="1" applyFont="1" applyBorder="1" applyAlignment="1">
      <alignment vertical="center"/>
    </xf>
    <xf numFmtId="0" fontId="1" fillId="5" borderId="0" xfId="0" applyFont="1" applyFill="1" applyAlignment="1">
      <alignment horizontal="center" vertical="center"/>
    </xf>
    <xf numFmtId="0" fontId="1" fillId="5" borderId="0" xfId="0" applyFont="1" applyFill="1" applyAlignment="1">
      <alignment vertical="center" wrapText="1"/>
    </xf>
    <xf numFmtId="3" fontId="1" fillId="5" borderId="0" xfId="0" applyNumberFormat="1" applyFont="1" applyFill="1" applyAlignment="1">
      <alignment vertical="center"/>
    </xf>
    <xf numFmtId="4" fontId="1" fillId="5" borderId="0" xfId="0" applyNumberFormat="1" applyFont="1" applyFill="1" applyAlignment="1">
      <alignment vertical="center"/>
    </xf>
    <xf numFmtId="164" fontId="1" fillId="5" borderId="0" xfId="2" applyNumberFormat="1" applyFont="1" applyFill="1" applyAlignment="1">
      <alignment horizontal="right" vertical="center"/>
    </xf>
    <xf numFmtId="0" fontId="14" fillId="0" borderId="0" xfId="0" applyFont="1" applyAlignment="1">
      <alignment horizontal="center" vertical="center" wrapText="1"/>
    </xf>
    <xf numFmtId="0" fontId="14" fillId="0" borderId="0" xfId="0" applyFont="1" applyAlignment="1">
      <alignment vertical="center" wrapText="1"/>
    </xf>
    <xf numFmtId="3" fontId="14" fillId="0" borderId="0" xfId="0" applyNumberFormat="1" applyFont="1" applyAlignment="1">
      <alignment vertical="center" wrapText="1"/>
    </xf>
    <xf numFmtId="3" fontId="14" fillId="0" borderId="0" xfId="0" applyNumberFormat="1" applyFont="1" applyAlignment="1">
      <alignment vertical="center"/>
    </xf>
    <xf numFmtId="4" fontId="14" fillId="0" borderId="0" xfId="0" applyNumberFormat="1" applyFont="1" applyAlignment="1">
      <alignment vertical="center" wrapText="1"/>
    </xf>
    <xf numFmtId="0" fontId="14" fillId="0" borderId="0" xfId="0" quotePrefix="1" applyFont="1" applyAlignment="1">
      <alignment horizontal="right" vertical="center"/>
    </xf>
    <xf numFmtId="0" fontId="14" fillId="6" borderId="0" xfId="0" applyFont="1" applyFill="1" applyAlignment="1">
      <alignment horizontal="center" vertical="center"/>
    </xf>
    <xf numFmtId="0" fontId="15" fillId="6" borderId="0" xfId="0" applyFont="1" applyFill="1" applyAlignment="1">
      <alignment vertical="center" wrapText="1"/>
    </xf>
    <xf numFmtId="3" fontId="15" fillId="7" borderId="0" xfId="0" applyNumberFormat="1" applyFont="1" applyFill="1" applyAlignment="1">
      <alignment vertical="center" wrapText="1"/>
    </xf>
    <xf numFmtId="4" fontId="15" fillId="7" borderId="0" xfId="0" applyNumberFormat="1" applyFont="1" applyFill="1" applyAlignment="1">
      <alignment vertical="center" wrapText="1"/>
    </xf>
    <xf numFmtId="164" fontId="15" fillId="6" borderId="0" xfId="2" applyNumberFormat="1" applyFont="1" applyFill="1" applyAlignment="1">
      <alignment horizontal="right" vertical="center"/>
    </xf>
    <xf numFmtId="164" fontId="14" fillId="0" borderId="0" xfId="0" applyNumberFormat="1" applyFont="1" applyAlignment="1">
      <alignment horizontal="center" vertical="center"/>
    </xf>
    <xf numFmtId="0" fontId="14" fillId="0" borderId="0" xfId="0" applyFont="1" applyAlignment="1">
      <alignment horizontal="left" vertical="center" wrapText="1"/>
    </xf>
    <xf numFmtId="0" fontId="14" fillId="0" borderId="0" xfId="0" quotePrefix="1" applyFont="1" applyAlignment="1">
      <alignment vertical="center" wrapText="1"/>
    </xf>
    <xf numFmtId="0" fontId="16" fillId="0" borderId="0" xfId="0" quotePrefix="1" applyFont="1" applyAlignment="1">
      <alignment vertical="center" wrapText="1"/>
    </xf>
    <xf numFmtId="164" fontId="14" fillId="0" borderId="0" xfId="0" applyNumberFormat="1" applyFont="1" applyAlignment="1">
      <alignment vertical="center" wrapText="1"/>
    </xf>
    <xf numFmtId="0" fontId="1" fillId="5" borderId="0" xfId="0" applyFont="1" applyFill="1" applyAlignment="1">
      <alignment horizontal="left" vertical="center" wrapText="1"/>
    </xf>
    <xf numFmtId="164" fontId="15" fillId="6" borderId="0" xfId="0" applyNumberFormat="1" applyFont="1" applyFill="1" applyAlignment="1">
      <alignment horizontal="right" vertical="center" wrapText="1"/>
    </xf>
    <xf numFmtId="3" fontId="15" fillId="6" borderId="0" xfId="0" applyNumberFormat="1" applyFont="1" applyFill="1" applyAlignment="1">
      <alignment vertical="center" wrapText="1"/>
    </xf>
    <xf numFmtId="4" fontId="15" fillId="6" borderId="0" xfId="0" applyNumberFormat="1" applyFont="1" applyFill="1" applyAlignment="1">
      <alignment vertical="center" wrapText="1"/>
    </xf>
    <xf numFmtId="0" fontId="17" fillId="0" borderId="0" xfId="0" applyFont="1" applyAlignment="1">
      <alignment vertical="center" wrapText="1"/>
    </xf>
    <xf numFmtId="3" fontId="14" fillId="7" borderId="0" xfId="0" applyNumberFormat="1" applyFont="1" applyFill="1" applyAlignment="1">
      <alignment vertical="center" wrapText="1"/>
    </xf>
    <xf numFmtId="4" fontId="14" fillId="7" borderId="0" xfId="0" applyNumberFormat="1" applyFont="1" applyFill="1" applyAlignment="1">
      <alignment vertical="center" wrapText="1"/>
    </xf>
    <xf numFmtId="0" fontId="14" fillId="7" borderId="0" xfId="0" applyFont="1" applyFill="1" applyAlignment="1">
      <alignment vertical="center" wrapText="1"/>
    </xf>
    <xf numFmtId="0" fontId="2" fillId="0" borderId="0" xfId="0" applyFont="1" applyAlignment="1">
      <alignment horizontal="center" vertical="center" wrapText="1"/>
    </xf>
    <xf numFmtId="3" fontId="14" fillId="0" borderId="0" xfId="0" applyNumberFormat="1" applyFont="1" applyAlignment="1">
      <alignment horizontal="center" vertical="center" wrapText="1"/>
    </xf>
    <xf numFmtId="0" fontId="16" fillId="0" borderId="0" xfId="0" applyFont="1" applyAlignment="1">
      <alignment vertical="center" wrapText="1"/>
    </xf>
    <xf numFmtId="0" fontId="16" fillId="0" borderId="0" xfId="0" applyFont="1" applyAlignment="1">
      <alignment vertical="center"/>
    </xf>
    <xf numFmtId="3" fontId="19" fillId="0" borderId="0" xfId="0" applyNumberFormat="1" applyFont="1" applyAlignment="1">
      <alignment vertical="center" wrapText="1"/>
    </xf>
    <xf numFmtId="4" fontId="19" fillId="0" borderId="0" xfId="0" applyNumberFormat="1" applyFont="1" applyAlignment="1">
      <alignment vertical="center" wrapText="1"/>
    </xf>
    <xf numFmtId="164" fontId="19" fillId="0" borderId="0" xfId="2" applyNumberFormat="1" applyFont="1" applyAlignment="1">
      <alignment horizontal="right" vertical="center"/>
    </xf>
    <xf numFmtId="0" fontId="20" fillId="0" borderId="0" xfId="0" applyFont="1" applyAlignment="1">
      <alignment vertical="center"/>
    </xf>
    <xf numFmtId="0" fontId="20" fillId="0" borderId="0" xfId="0" applyFont="1" applyAlignment="1">
      <alignment horizontal="right" vertical="center"/>
    </xf>
    <xf numFmtId="0" fontId="20" fillId="0" borderId="0" xfId="0" applyFont="1" applyAlignment="1">
      <alignment horizontal="center" vertical="center"/>
    </xf>
    <xf numFmtId="0" fontId="20" fillId="0" borderId="0" xfId="0" quotePrefix="1" applyFont="1" applyAlignment="1">
      <alignment vertical="center" wrapText="1"/>
    </xf>
    <xf numFmtId="3" fontId="21" fillId="0" borderId="0" xfId="0" applyNumberFormat="1" applyFont="1" applyAlignment="1">
      <alignment vertical="center" wrapText="1"/>
    </xf>
    <xf numFmtId="4" fontId="20" fillId="7" borderId="0" xfId="0" applyNumberFormat="1" applyFont="1" applyFill="1" applyAlignment="1">
      <alignment vertical="center" wrapText="1"/>
    </xf>
    <xf numFmtId="164" fontId="21" fillId="0" borderId="0" xfId="2" applyNumberFormat="1" applyFont="1" applyAlignment="1">
      <alignment horizontal="right" vertical="center"/>
    </xf>
    <xf numFmtId="0" fontId="22" fillId="0" borderId="0" xfId="0" applyFont="1" applyAlignment="1">
      <alignment horizontal="center" vertical="center" wrapText="1"/>
    </xf>
    <xf numFmtId="0" fontId="22" fillId="0" borderId="0" xfId="0" applyFont="1" applyAlignment="1">
      <alignment vertical="center"/>
    </xf>
    <xf numFmtId="4" fontId="20" fillId="7" borderId="0" xfId="0" quotePrefix="1" applyNumberFormat="1" applyFont="1" applyFill="1" applyAlignment="1">
      <alignment horizontal="left" vertical="center" wrapText="1"/>
    </xf>
    <xf numFmtId="4" fontId="20" fillId="0" borderId="0" xfId="0" quotePrefix="1" applyNumberFormat="1" applyFont="1" applyAlignment="1">
      <alignment horizontal="left" vertical="center" wrapText="1"/>
    </xf>
    <xf numFmtId="0" fontId="19" fillId="0" borderId="0" xfId="0" applyFont="1" applyAlignment="1">
      <alignment horizontal="center" vertical="center"/>
    </xf>
    <xf numFmtId="0" fontId="19" fillId="0" borderId="0" xfId="0" applyFont="1" applyAlignment="1">
      <alignment vertical="center" wrapText="1"/>
    </xf>
    <xf numFmtId="0" fontId="22" fillId="0" borderId="0" xfId="0" applyFont="1" applyAlignment="1">
      <alignment vertical="center" wrapText="1"/>
    </xf>
    <xf numFmtId="4" fontId="20" fillId="0" borderId="0" xfId="0" applyNumberFormat="1" applyFont="1" applyAlignment="1">
      <alignment horizontal="left" vertical="center" wrapText="1"/>
    </xf>
    <xf numFmtId="0" fontId="20" fillId="0" borderId="0" xfId="0" applyFont="1" applyAlignment="1">
      <alignment vertical="center" wrapText="1"/>
    </xf>
    <xf numFmtId="0" fontId="20" fillId="0" borderId="0" xfId="0" quotePrefix="1" applyFont="1" applyAlignment="1">
      <alignment horizontal="right" vertical="center"/>
    </xf>
    <xf numFmtId="0" fontId="20" fillId="0" borderId="0" xfId="0" quotePrefix="1" applyFont="1"/>
    <xf numFmtId="3" fontId="20" fillId="0" borderId="0" xfId="0" applyNumberFormat="1" applyFont="1" applyAlignment="1">
      <alignment vertical="center" wrapText="1"/>
    </xf>
    <xf numFmtId="164" fontId="20" fillId="0" borderId="0" xfId="2" applyNumberFormat="1" applyFont="1" applyAlignment="1">
      <alignment horizontal="right" vertical="center"/>
    </xf>
    <xf numFmtId="0" fontId="23" fillId="0" borderId="0" xfId="0" quotePrefix="1" applyFont="1" applyAlignment="1">
      <alignment wrapText="1"/>
    </xf>
    <xf numFmtId="0" fontId="24" fillId="0" borderId="0" xfId="0" applyFont="1" applyAlignment="1">
      <alignment vertical="center"/>
    </xf>
    <xf numFmtId="0" fontId="20" fillId="0" borderId="0" xfId="0" quotePrefix="1" applyFont="1" applyAlignment="1">
      <alignment vertical="center"/>
    </xf>
    <xf numFmtId="164" fontId="20" fillId="0" borderId="0" xfId="0" applyNumberFormat="1" applyFont="1" applyAlignment="1">
      <alignment vertical="center" wrapText="1"/>
    </xf>
    <xf numFmtId="3" fontId="14" fillId="0" borderId="0" xfId="2" applyNumberFormat="1" applyFont="1" applyBorder="1" applyAlignment="1">
      <alignment vertical="center"/>
    </xf>
    <xf numFmtId="0" fontId="22" fillId="0" borderId="0" xfId="0" applyFont="1" applyAlignment="1">
      <alignment horizontal="left" vertical="center" wrapText="1"/>
    </xf>
    <xf numFmtId="0" fontId="14" fillId="8" borderId="0" xfId="0" applyFont="1" applyFill="1" applyAlignment="1">
      <alignment vertical="center"/>
    </xf>
    <xf numFmtId="0" fontId="15" fillId="0" borderId="0" xfId="0" applyFont="1" applyAlignment="1">
      <alignment vertical="center" wrapText="1"/>
    </xf>
    <xf numFmtId="3" fontId="15" fillId="0" borderId="0" xfId="0" applyNumberFormat="1" applyFont="1" applyAlignment="1">
      <alignment vertical="center" wrapText="1"/>
    </xf>
    <xf numFmtId="4" fontId="15" fillId="0" borderId="0" xfId="0" applyNumberFormat="1" applyFont="1" applyAlignment="1">
      <alignment vertical="center" wrapText="1"/>
    </xf>
    <xf numFmtId="164" fontId="15" fillId="0" borderId="0" xfId="0" applyNumberFormat="1" applyFont="1" applyAlignment="1">
      <alignment horizontal="right" vertical="center" wrapText="1"/>
    </xf>
    <xf numFmtId="0" fontId="17" fillId="0" borderId="0" xfId="0" applyFont="1" applyAlignment="1">
      <alignment vertical="center"/>
    </xf>
    <xf numFmtId="4" fontId="6" fillId="0" borderId="0" xfId="0" applyNumberFormat="1" applyFont="1" applyAlignment="1">
      <alignment horizontal="left" vertical="center" wrapText="1"/>
    </xf>
    <xf numFmtId="0" fontId="25" fillId="0" borderId="0" xfId="0" applyFont="1" applyAlignment="1">
      <alignment vertical="center" wrapText="1"/>
    </xf>
    <xf numFmtId="4" fontId="20" fillId="0" borderId="0" xfId="0" applyNumberFormat="1" applyFont="1" applyAlignment="1">
      <alignment vertical="center" wrapText="1"/>
    </xf>
    <xf numFmtId="4" fontId="26" fillId="0" borderId="0" xfId="0" applyNumberFormat="1" applyFont="1" applyAlignment="1">
      <alignment horizontal="left" vertical="center" wrapText="1"/>
    </xf>
    <xf numFmtId="0" fontId="27" fillId="0" borderId="0" xfId="0" applyFont="1" applyAlignment="1">
      <alignment horizontal="left" vertical="center" wrapText="1"/>
    </xf>
    <xf numFmtId="4" fontId="20" fillId="7" borderId="0" xfId="0" applyNumberFormat="1" applyFont="1" applyFill="1" applyAlignment="1">
      <alignment horizontal="left" vertical="center" wrapText="1"/>
    </xf>
    <xf numFmtId="0" fontId="2" fillId="0" borderId="0" xfId="0" applyFont="1" applyAlignment="1">
      <alignment horizontal="left" vertical="center" wrapText="1"/>
    </xf>
    <xf numFmtId="0" fontId="28" fillId="0" borderId="0" xfId="0" applyFont="1" applyAlignment="1">
      <alignment vertical="center"/>
    </xf>
    <xf numFmtId="0" fontId="29" fillId="0" borderId="0" xfId="0" applyFont="1" applyAlignment="1">
      <alignment horizontal="center" vertical="center"/>
    </xf>
    <xf numFmtId="0" fontId="28" fillId="0" borderId="0" xfId="0" quotePrefix="1" applyFont="1"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3" fontId="6" fillId="0" borderId="0" xfId="0" applyNumberFormat="1" applyFont="1" applyAlignment="1">
      <alignment horizontal="center" vertical="center" wrapText="1"/>
    </xf>
    <xf numFmtId="164" fontId="15" fillId="0" borderId="0" xfId="2" applyNumberFormat="1" applyFont="1" applyFill="1" applyAlignment="1">
      <alignment horizontal="right" vertical="center"/>
    </xf>
    <xf numFmtId="0" fontId="25" fillId="0" borderId="0" xfId="0" applyFont="1" applyAlignment="1">
      <alignment horizontal="center" vertical="center" wrapText="1"/>
    </xf>
    <xf numFmtId="3" fontId="2" fillId="0" borderId="0" xfId="0" applyNumberFormat="1" applyFont="1" applyAlignment="1">
      <alignment vertical="center"/>
    </xf>
    <xf numFmtId="0" fontId="20" fillId="0" borderId="0" xfId="0" applyFont="1" applyAlignment="1">
      <alignment horizontal="left" vertical="center" wrapText="1"/>
    </xf>
    <xf numFmtId="0" fontId="16" fillId="0" borderId="0" xfId="0" applyFont="1" applyAlignment="1">
      <alignment horizontal="center" vertical="center" wrapText="1"/>
    </xf>
    <xf numFmtId="0" fontId="9" fillId="0" borderId="0" xfId="0" applyFont="1" applyAlignment="1">
      <alignment vertical="center"/>
    </xf>
    <xf numFmtId="4" fontId="30" fillId="0" borderId="0" xfId="0" applyNumberFormat="1" applyFont="1" applyAlignment="1">
      <alignment horizontal="left" vertical="center" wrapText="1"/>
    </xf>
    <xf numFmtId="4" fontId="20" fillId="9" borderId="0" xfId="0" applyNumberFormat="1" applyFont="1" applyFill="1" applyAlignment="1">
      <alignment vertical="center" wrapText="1"/>
    </xf>
    <xf numFmtId="0" fontId="31" fillId="0" borderId="0" xfId="0" applyFont="1" applyAlignment="1">
      <alignment vertical="center"/>
    </xf>
    <xf numFmtId="0" fontId="32" fillId="0" borderId="0" xfId="0" applyFont="1" applyAlignment="1">
      <alignment horizontal="center" vertical="center"/>
    </xf>
    <xf numFmtId="0" fontId="33" fillId="0" borderId="0" xfId="0" applyFont="1" applyAlignment="1">
      <alignment vertical="center" wrapText="1"/>
    </xf>
    <xf numFmtId="164" fontId="34" fillId="0" borderId="0" xfId="0" applyNumberFormat="1" applyFont="1" applyAlignment="1">
      <alignment horizontal="right" vertical="center" wrapText="1"/>
    </xf>
    <xf numFmtId="0" fontId="35" fillId="0" borderId="0" xfId="0" applyFont="1" applyAlignment="1">
      <alignment vertical="center"/>
    </xf>
    <xf numFmtId="165" fontId="35" fillId="0" borderId="0" xfId="1" applyFont="1" applyFill="1" applyAlignment="1">
      <alignment vertical="center"/>
    </xf>
    <xf numFmtId="3" fontId="36" fillId="0" borderId="0" xfId="0" applyNumberFormat="1" applyFont="1" applyAlignment="1">
      <alignment vertical="center"/>
    </xf>
    <xf numFmtId="4" fontId="36" fillId="0" borderId="0" xfId="1" applyNumberFormat="1" applyFont="1" applyFill="1" applyAlignment="1">
      <alignment vertical="center"/>
    </xf>
    <xf numFmtId="4" fontId="37" fillId="0" borderId="0" xfId="0" applyNumberFormat="1" applyFont="1" applyAlignment="1">
      <alignment vertical="center"/>
    </xf>
    <xf numFmtId="0" fontId="38" fillId="0" borderId="0" xfId="0" applyFont="1" applyAlignment="1">
      <alignment vertical="center"/>
    </xf>
    <xf numFmtId="0" fontId="31" fillId="0" borderId="0" xfId="0" quotePrefix="1" applyFont="1" applyAlignment="1">
      <alignment horizontal="right" vertical="center"/>
    </xf>
    <xf numFmtId="0" fontId="34" fillId="0" borderId="0" xfId="0" applyFont="1" applyAlignment="1">
      <alignment vertical="center" wrapText="1"/>
    </xf>
    <xf numFmtId="3" fontId="34" fillId="0" borderId="0" xfId="0" applyNumberFormat="1" applyFont="1" applyAlignment="1">
      <alignment vertical="center" wrapText="1"/>
    </xf>
    <xf numFmtId="4" fontId="34" fillId="0" borderId="0" xfId="0" applyNumberFormat="1" applyFont="1" applyAlignment="1">
      <alignment vertical="center" wrapText="1"/>
    </xf>
    <xf numFmtId="164" fontId="14" fillId="0" borderId="0" xfId="0" applyNumberFormat="1" applyFont="1" applyAlignment="1">
      <alignment horizontal="right" vertical="center"/>
    </xf>
    <xf numFmtId="0" fontId="14" fillId="0" borderId="0" xfId="0" applyFont="1"/>
    <xf numFmtId="0" fontId="14" fillId="0" borderId="0" xfId="0" applyFont="1" applyAlignment="1">
      <alignment horizontal="right"/>
    </xf>
    <xf numFmtId="164" fontId="14" fillId="0" borderId="0" xfId="0" applyNumberFormat="1" applyFont="1" applyAlignment="1">
      <alignment horizontal="right" vertical="center" wrapText="1"/>
    </xf>
    <xf numFmtId="0" fontId="1" fillId="10" borderId="0" xfId="0" applyFont="1" applyFill="1" applyAlignment="1">
      <alignment horizontal="left" vertical="center" wrapText="1"/>
    </xf>
    <xf numFmtId="3" fontId="1" fillId="7" borderId="0" xfId="0" applyNumberFormat="1" applyFont="1" applyFill="1" applyAlignment="1">
      <alignment vertical="center" wrapText="1"/>
    </xf>
    <xf numFmtId="4" fontId="14" fillId="0" borderId="0" xfId="3" applyNumberFormat="1" applyFont="1" applyAlignment="1">
      <alignment vertical="center" wrapText="1"/>
    </xf>
    <xf numFmtId="164" fontId="14" fillId="0" borderId="0" xfId="0" applyNumberFormat="1" applyFont="1" applyAlignment="1">
      <alignment horizontal="center" vertical="center" wrapText="1"/>
    </xf>
    <xf numFmtId="4" fontId="14" fillId="0" borderId="0" xfId="0" applyNumberFormat="1" applyFont="1" applyAlignment="1">
      <alignment horizontal="left" vertical="center" wrapText="1" indent="1"/>
    </xf>
    <xf numFmtId="0" fontId="14" fillId="7" borderId="0" xfId="0" applyFont="1" applyFill="1" applyAlignment="1">
      <alignment horizontal="left" vertical="center" wrapText="1" indent="1"/>
    </xf>
    <xf numFmtId="0" fontId="40" fillId="0" borderId="0" xfId="0" applyFont="1" applyAlignment="1">
      <alignment horizontal="left" vertical="center" wrapText="1"/>
    </xf>
    <xf numFmtId="4" fontId="16" fillId="0" borderId="0" xfId="3" applyNumberFormat="1" applyFont="1" applyAlignment="1">
      <alignment vertical="center" wrapText="1"/>
    </xf>
    <xf numFmtId="4" fontId="20" fillId="0" borderId="0" xfId="3" applyNumberFormat="1" applyFont="1" applyAlignment="1">
      <alignment vertical="center" wrapText="1"/>
    </xf>
    <xf numFmtId="0" fontId="15" fillId="7" borderId="0" xfId="0" applyFont="1" applyFill="1" applyAlignment="1">
      <alignment vertical="center"/>
    </xf>
    <xf numFmtId="4" fontId="2" fillId="0" borderId="0" xfId="0" applyNumberFormat="1" applyFont="1" applyAlignment="1">
      <alignment vertical="center"/>
    </xf>
    <xf numFmtId="0" fontId="14" fillId="7" borderId="0" xfId="0" applyFont="1" applyFill="1" applyAlignment="1">
      <alignment vertical="center"/>
    </xf>
    <xf numFmtId="4" fontId="14" fillId="0" borderId="0" xfId="0" quotePrefix="1" applyNumberFormat="1" applyFont="1" applyAlignment="1">
      <alignment vertical="center" wrapText="1"/>
    </xf>
    <xf numFmtId="164" fontId="2" fillId="0" borderId="0" xfId="0" applyNumberFormat="1" applyFont="1" applyAlignment="1">
      <alignment vertical="center"/>
    </xf>
    <xf numFmtId="4" fontId="12" fillId="0" borderId="0" xfId="0" applyNumberFormat="1" applyFont="1" applyAlignment="1">
      <alignment vertical="center"/>
    </xf>
    <xf numFmtId="4" fontId="22" fillId="0" borderId="0" xfId="0" applyNumberFormat="1" applyFont="1" applyAlignment="1">
      <alignment vertical="center"/>
    </xf>
    <xf numFmtId="3" fontId="2" fillId="0" borderId="0" xfId="0" applyNumberFormat="1" applyFont="1" applyAlignment="1">
      <alignment vertical="center" wrapText="1"/>
    </xf>
    <xf numFmtId="0" fontId="14" fillId="7" borderId="0" xfId="0" applyFont="1" applyFill="1" applyAlignment="1">
      <alignment vertical="top" wrapText="1"/>
    </xf>
    <xf numFmtId="0" fontId="2" fillId="0" borderId="0" xfId="0" applyFont="1" applyAlignment="1">
      <alignment horizontal="center" vertical="center" wrapText="1"/>
    </xf>
    <xf numFmtId="0" fontId="6" fillId="0" borderId="0" xfId="0" quotePrefix="1" applyFont="1" applyAlignment="1">
      <alignment horizontal="center" vertical="center" wrapText="1"/>
    </xf>
    <xf numFmtId="0" fontId="25" fillId="0" borderId="0" xfId="0" applyFont="1" applyAlignment="1">
      <alignment horizontal="left" vertical="center" wrapText="1"/>
    </xf>
    <xf numFmtId="0" fontId="2" fillId="0" borderId="0" xfId="0" applyFont="1" applyAlignment="1">
      <alignment horizontal="left" vertical="center" wrapText="1"/>
    </xf>
    <xf numFmtId="0" fontId="1" fillId="4" borderId="0" xfId="0" applyFont="1" applyFill="1" applyAlignment="1">
      <alignment horizontal="left" vertical="center" wrapText="1"/>
    </xf>
    <xf numFmtId="0" fontId="22" fillId="0" borderId="0" xfId="0" applyFont="1" applyAlignment="1">
      <alignment horizontal="center" vertical="center" wrapText="1"/>
    </xf>
    <xf numFmtId="4" fontId="20" fillId="0" borderId="0" xfId="0" applyNumberFormat="1" applyFont="1" applyAlignment="1">
      <alignment horizontal="left" vertical="center" wrapText="1"/>
    </xf>
    <xf numFmtId="0" fontId="1" fillId="4" borderId="0" xfId="0" applyFont="1" applyFill="1" applyAlignment="1">
      <alignment horizontal="left" vertical="center"/>
    </xf>
    <xf numFmtId="0" fontId="5" fillId="2" borderId="0" xfId="0" applyFont="1" applyFill="1" applyAlignment="1">
      <alignment horizontal="left" vertical="top" wrapText="1" indent="1"/>
    </xf>
    <xf numFmtId="0" fontId="8" fillId="2" borderId="0" xfId="0" applyFont="1" applyFill="1" applyAlignment="1">
      <alignment horizontal="left" vertical="top" wrapText="1" indent="1"/>
    </xf>
    <xf numFmtId="0" fontId="4" fillId="2" borderId="0" xfId="0" applyFont="1" applyFill="1" applyAlignment="1">
      <alignment horizontal="left" vertical="center" wrapText="1" indent="1"/>
    </xf>
    <xf numFmtId="0" fontId="8" fillId="2" borderId="0" xfId="0" applyFont="1" applyFill="1" applyAlignment="1">
      <alignment horizontal="left" vertical="center" wrapText="1" indent="1"/>
    </xf>
    <xf numFmtId="3" fontId="10" fillId="2" borderId="0" xfId="0" applyNumberFormat="1" applyFont="1" applyFill="1" applyAlignment="1">
      <alignment vertical="center"/>
    </xf>
    <xf numFmtId="0" fontId="4" fillId="2" borderId="0" xfId="0" applyFont="1" applyFill="1" applyAlignment="1">
      <alignment horizontal="left" vertical="top" wrapText="1" indent="1"/>
    </xf>
    <xf numFmtId="0" fontId="19" fillId="0" borderId="0" xfId="0" applyFont="1" applyAlignment="1">
      <alignment horizontal="left" vertical="center" wrapText="1"/>
    </xf>
    <xf numFmtId="0" fontId="4" fillId="2" borderId="0" xfId="0" applyFont="1" applyFill="1" applyAlignment="1">
      <alignment horizontal="justify" vertical="center" wrapText="1"/>
    </xf>
    <xf numFmtId="0" fontId="7" fillId="0" borderId="0" xfId="0" applyFont="1" applyAlignment="1">
      <alignment horizontal="left" vertical="center" wrapText="1"/>
    </xf>
    <xf numFmtId="0" fontId="4" fillId="2" borderId="0" xfId="0" applyFont="1" applyFill="1" applyAlignment="1">
      <alignment horizontal="justify" vertical="top" wrapText="1"/>
    </xf>
  </cellXfs>
  <cellStyles count="4">
    <cellStyle name="Dziesiętny" xfId="1" builtinId="3"/>
    <cellStyle name="Normalny" xfId="0" builtinId="0"/>
    <cellStyle name="Normalny_NAZWA DZIELNICY" xfId="3" xr:uid="{00000000-0005-0000-0000-000002000000}"/>
    <cellStyle name="Procentowy"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s01\bpb$\DOCHODY\SPRAWOZDANIA_2007-2015\SPR_I%20p&#243;&#322;.%202015\robocze\15.07.21%20dzielnic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ExRepositorySheet"/>
      <sheetName val="TP"/>
      <sheetName val="Table"/>
      <sheetName val="Analit 2"/>
      <sheetName val="Tech"/>
      <sheetName val="Tech 2"/>
      <sheetName val="Program"/>
      <sheetName val="PreWydruk"/>
      <sheetName val="Wydruk"/>
      <sheetName val="Pomocniczy"/>
      <sheetName val="Graph"/>
      <sheetName val="ListaPB"/>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709"/>
  <sheetViews>
    <sheetView tabSelected="1" view="pageBreakPreview" topLeftCell="D344" zoomScale="159" zoomScaleNormal="140" zoomScaleSheetLayoutView="159" workbookViewId="0">
      <selection activeCell="L363" sqref="L363"/>
    </sheetView>
  </sheetViews>
  <sheetFormatPr defaultColWidth="9.140625" defaultRowHeight="12.75" customHeight="1" outlineLevelRow="1" x14ac:dyDescent="0.2"/>
  <cols>
    <col min="1" max="1" width="11.7109375" style="4" hidden="1" customWidth="1"/>
    <col min="2" max="2" width="0" style="4" hidden="1" customWidth="1"/>
    <col min="3" max="3" width="5.7109375" style="13" hidden="1" customWidth="1"/>
    <col min="4" max="4" width="3.7109375" style="132" customWidth="1"/>
    <col min="5" max="5" width="42" style="4" customWidth="1"/>
    <col min="6" max="6" width="8.85546875" style="4" customWidth="1"/>
    <col min="7" max="7" width="9.7109375" style="4" customWidth="1"/>
    <col min="8" max="8" width="9.140625" style="174" customWidth="1"/>
    <col min="9" max="9" width="25" style="4" hidden="1" customWidth="1"/>
    <col min="10" max="10" width="12.140625" style="4" customWidth="1"/>
    <col min="11" max="16384" width="9.140625" style="5"/>
  </cols>
  <sheetData>
    <row r="1" spans="2:13" ht="12.75" hidden="1" customHeight="1" x14ac:dyDescent="0.2">
      <c r="B1" s="1"/>
      <c r="C1" s="2"/>
      <c r="D1" s="1"/>
      <c r="E1" s="1"/>
      <c r="F1" s="1"/>
      <c r="G1" s="1"/>
      <c r="H1" s="3"/>
    </row>
    <row r="2" spans="2:13" ht="23.25" hidden="1" customHeight="1" x14ac:dyDescent="0.2">
      <c r="B2" s="1"/>
      <c r="C2" s="2"/>
      <c r="D2" s="1" t="s">
        <v>0</v>
      </c>
      <c r="E2" s="1"/>
      <c r="F2" s="1"/>
      <c r="G2" s="1"/>
      <c r="H2" s="1"/>
    </row>
    <row r="3" spans="2:13" ht="12.75" hidden="1" customHeight="1" outlineLevel="1" x14ac:dyDescent="0.2">
      <c r="B3" s="1"/>
      <c r="C3" s="2"/>
      <c r="D3" s="6" t="s">
        <v>1</v>
      </c>
      <c r="E3" s="1"/>
      <c r="F3" s="1"/>
      <c r="G3" s="1"/>
      <c r="H3" s="3"/>
    </row>
    <row r="4" spans="2:13" ht="22.5" hidden="1" customHeight="1" outlineLevel="1" x14ac:dyDescent="0.2">
      <c r="B4" s="1"/>
      <c r="C4" s="2"/>
      <c r="D4" s="194" t="s">
        <v>2</v>
      </c>
      <c r="E4" s="194"/>
      <c r="F4" s="194"/>
      <c r="G4" s="194"/>
      <c r="H4" s="194"/>
      <c r="I4" s="7"/>
      <c r="K4" s="195"/>
      <c r="L4" s="195"/>
      <c r="M4" s="195"/>
    </row>
    <row r="5" spans="2:13" ht="12.75" hidden="1" customHeight="1" outlineLevel="1" x14ac:dyDescent="0.2">
      <c r="B5" s="1"/>
      <c r="C5" s="2"/>
      <c r="D5" s="8" t="s">
        <v>3</v>
      </c>
      <c r="E5" s="9"/>
      <c r="F5" s="9"/>
      <c r="G5" s="9"/>
      <c r="H5" s="10"/>
    </row>
    <row r="6" spans="2:13" ht="87.75" hidden="1" customHeight="1" outlineLevel="1" x14ac:dyDescent="0.2">
      <c r="B6" s="1"/>
      <c r="C6" s="2"/>
      <c r="D6" s="196" t="s">
        <v>4</v>
      </c>
      <c r="E6" s="196"/>
      <c r="F6" s="196"/>
      <c r="G6" s="196"/>
      <c r="H6" s="196"/>
      <c r="I6" s="11"/>
    </row>
    <row r="7" spans="2:13" ht="12.75" hidden="1" customHeight="1" outlineLevel="1" x14ac:dyDescent="0.2">
      <c r="B7" s="1"/>
      <c r="C7" s="2"/>
      <c r="D7" s="8" t="s">
        <v>5</v>
      </c>
      <c r="E7" s="9"/>
      <c r="F7" s="9"/>
      <c r="G7" s="9"/>
      <c r="H7" s="10"/>
    </row>
    <row r="8" spans="2:13" ht="27" hidden="1" customHeight="1" outlineLevel="1" x14ac:dyDescent="0.2">
      <c r="B8" s="1"/>
      <c r="C8" s="2"/>
      <c r="D8" s="192" t="s">
        <v>6</v>
      </c>
      <c r="E8" s="192"/>
      <c r="F8" s="192"/>
      <c r="G8" s="192"/>
      <c r="H8" s="192"/>
      <c r="I8" s="7"/>
    </row>
    <row r="9" spans="2:13" ht="12.75" hidden="1" customHeight="1" outlineLevel="1" x14ac:dyDescent="0.2">
      <c r="B9" s="1"/>
      <c r="C9" s="2"/>
      <c r="D9" s="8" t="s">
        <v>7</v>
      </c>
      <c r="E9" s="9"/>
      <c r="F9" s="9"/>
      <c r="G9" s="9"/>
      <c r="H9" s="10"/>
    </row>
    <row r="10" spans="2:13" ht="15" hidden="1" customHeight="1" outlineLevel="1" x14ac:dyDescent="0.2">
      <c r="B10" s="1"/>
      <c r="C10" s="2"/>
      <c r="D10" s="189" t="s">
        <v>8</v>
      </c>
      <c r="E10" s="189"/>
      <c r="F10" s="189"/>
      <c r="G10" s="189"/>
      <c r="H10" s="189"/>
    </row>
    <row r="11" spans="2:13" hidden="1" outlineLevel="1" x14ac:dyDescent="0.2">
      <c r="B11" s="1"/>
      <c r="C11" s="2"/>
      <c r="D11" s="189" t="s">
        <v>9</v>
      </c>
      <c r="E11" s="189"/>
      <c r="F11" s="189"/>
      <c r="G11" s="189"/>
      <c r="H11" s="189"/>
    </row>
    <row r="12" spans="2:13" ht="12.75" hidden="1" customHeight="1" outlineLevel="1" x14ac:dyDescent="0.2">
      <c r="B12" s="1"/>
      <c r="C12" s="2"/>
      <c r="D12" s="8" t="s">
        <v>10</v>
      </c>
      <c r="E12" s="9"/>
      <c r="F12" s="9"/>
      <c r="G12" s="9"/>
      <c r="H12" s="10"/>
    </row>
    <row r="13" spans="2:13" hidden="1" outlineLevel="1" x14ac:dyDescent="0.2">
      <c r="B13" s="1"/>
      <c r="C13" s="2"/>
      <c r="D13" s="187" t="s">
        <v>11</v>
      </c>
      <c r="E13" s="188"/>
      <c r="F13" s="188"/>
      <c r="G13" s="188"/>
      <c r="H13" s="188"/>
    </row>
    <row r="14" spans="2:13" ht="9.75" hidden="1" customHeight="1" outlineLevel="1" x14ac:dyDescent="0.2">
      <c r="B14" s="1"/>
      <c r="C14" s="2"/>
      <c r="D14" s="189" t="s">
        <v>12</v>
      </c>
      <c r="E14" s="190"/>
      <c r="F14" s="190"/>
      <c r="G14" s="190"/>
      <c r="H14" s="190"/>
    </row>
    <row r="15" spans="2:13" ht="10.5" hidden="1" customHeight="1" outlineLevel="1" x14ac:dyDescent="0.2">
      <c r="B15" s="1"/>
      <c r="C15" s="2"/>
      <c r="D15" s="189" t="s">
        <v>13</v>
      </c>
      <c r="E15" s="190"/>
      <c r="F15" s="190"/>
      <c r="G15" s="190"/>
      <c r="H15" s="190"/>
    </row>
    <row r="16" spans="2:13" ht="15" hidden="1" customHeight="1" outlineLevel="1" x14ac:dyDescent="0.2">
      <c r="B16" s="1"/>
      <c r="C16" s="2"/>
      <c r="D16" s="191" t="s">
        <v>14</v>
      </c>
      <c r="E16" s="191"/>
      <c r="F16" s="191"/>
      <c r="G16" s="191"/>
      <c r="H16" s="191"/>
    </row>
    <row r="17" spans="1:11" ht="12.75" hidden="1" customHeight="1" outlineLevel="1" x14ac:dyDescent="0.2">
      <c r="B17" s="1"/>
      <c r="C17" s="2"/>
      <c r="D17" s="8" t="s">
        <v>15</v>
      </c>
      <c r="E17" s="9"/>
      <c r="F17" s="9"/>
      <c r="G17" s="9"/>
      <c r="H17" s="10"/>
    </row>
    <row r="18" spans="1:11" ht="9.75" hidden="1" customHeight="1" outlineLevel="1" x14ac:dyDescent="0.2">
      <c r="B18" s="1"/>
      <c r="C18" s="2"/>
      <c r="D18" s="192" t="s">
        <v>16</v>
      </c>
      <c r="E18" s="192"/>
      <c r="F18" s="192"/>
      <c r="G18" s="192"/>
      <c r="H18" s="192"/>
    </row>
    <row r="19" spans="1:11" ht="13.5" hidden="1" customHeight="1" outlineLevel="1" x14ac:dyDescent="0.2">
      <c r="B19" s="1"/>
      <c r="C19" s="2"/>
      <c r="D19" s="8" t="s">
        <v>17</v>
      </c>
      <c r="E19" s="12"/>
      <c r="F19" s="12"/>
      <c r="G19" s="12"/>
      <c r="H19" s="12"/>
    </row>
    <row r="20" spans="1:11" ht="9" hidden="1" customHeight="1" outlineLevel="1" x14ac:dyDescent="0.2">
      <c r="B20" s="1"/>
      <c r="C20" s="2"/>
      <c r="D20" s="187" t="s">
        <v>18</v>
      </c>
      <c r="E20" s="188"/>
      <c r="F20" s="188"/>
      <c r="G20" s="188"/>
      <c r="H20" s="188"/>
    </row>
    <row r="21" spans="1:11" ht="12.75" hidden="1" customHeight="1" outlineLevel="1" x14ac:dyDescent="0.2">
      <c r="B21" s="1"/>
      <c r="C21" s="2"/>
      <c r="D21" s="8" t="s">
        <v>19</v>
      </c>
      <c r="E21" s="9"/>
      <c r="F21" s="9"/>
      <c r="G21" s="9"/>
      <c r="H21" s="10"/>
    </row>
    <row r="22" spans="1:11" ht="28.5" hidden="1" customHeight="1" outlineLevel="1" x14ac:dyDescent="0.2">
      <c r="B22" s="1"/>
      <c r="C22" s="2"/>
      <c r="D22" s="192" t="s">
        <v>20</v>
      </c>
      <c r="E22" s="192"/>
      <c r="F22" s="192"/>
      <c r="G22" s="192"/>
      <c r="H22" s="192"/>
    </row>
    <row r="23" spans="1:11" ht="12.75" hidden="1" customHeight="1" outlineLevel="1" x14ac:dyDescent="0.2">
      <c r="D23" s="1"/>
      <c r="E23" s="1"/>
      <c r="F23" s="1"/>
      <c r="G23" s="1"/>
      <c r="H23" s="3"/>
    </row>
    <row r="24" spans="1:11" ht="17.25" customHeight="1" collapsed="1" x14ac:dyDescent="0.2">
      <c r="D24" s="1" t="s">
        <v>260</v>
      </c>
      <c r="E24" s="1"/>
      <c r="F24" s="1"/>
      <c r="G24" s="1"/>
      <c r="H24" s="3"/>
    </row>
    <row r="25" spans="1:11" s="14" customFormat="1" ht="12.75" customHeight="1" x14ac:dyDescent="0.2">
      <c r="A25" s="4"/>
      <c r="B25" s="4"/>
      <c r="C25" s="13"/>
      <c r="D25" s="1"/>
      <c r="E25" s="1"/>
      <c r="F25" s="1"/>
      <c r="G25" s="1"/>
      <c r="H25" s="3"/>
      <c r="I25" s="4"/>
      <c r="J25" s="4"/>
    </row>
    <row r="26" spans="1:11" s="4" customFormat="1" ht="17.25" customHeight="1" x14ac:dyDescent="0.2">
      <c r="C26" s="13"/>
      <c r="D26" s="1"/>
      <c r="E26" s="1"/>
      <c r="F26" s="15" t="s">
        <v>21</v>
      </c>
      <c r="G26" s="16" t="s">
        <v>22</v>
      </c>
      <c r="H26" s="17" t="s">
        <v>23</v>
      </c>
    </row>
    <row r="27" spans="1:11" s="18" customFormat="1" ht="12.75" customHeight="1" x14ac:dyDescent="0.2">
      <c r="B27" s="16"/>
      <c r="C27" s="2"/>
      <c r="D27" s="19"/>
      <c r="E27" s="20"/>
      <c r="F27" s="19"/>
      <c r="G27" s="21"/>
      <c r="H27" s="21"/>
      <c r="I27" s="4"/>
    </row>
    <row r="28" spans="1:11" s="18" customFormat="1" ht="15.75" customHeight="1" x14ac:dyDescent="0.2">
      <c r="C28" s="22"/>
      <c r="D28" s="19" t="s">
        <v>24</v>
      </c>
      <c r="E28" s="19"/>
      <c r="F28" s="23">
        <f>F30+F39</f>
        <v>487428476</v>
      </c>
      <c r="G28" s="24">
        <f>G30+G39</f>
        <v>494764288.93999994</v>
      </c>
      <c r="H28" s="25">
        <f>IF(F28&gt;0,G28/F28,"-")</f>
        <v>1.0150500294939682</v>
      </c>
      <c r="I28" s="4"/>
      <c r="J28" s="175"/>
      <c r="K28" s="175"/>
    </row>
    <row r="29" spans="1:11" s="18" customFormat="1" ht="12" customHeight="1" x14ac:dyDescent="0.2">
      <c r="C29" s="22"/>
      <c r="D29" s="19"/>
      <c r="E29" s="19"/>
      <c r="F29" s="26">
        <f>IF(F$28=0,"-",F28/F$28)</f>
        <v>1</v>
      </c>
      <c r="G29" s="26">
        <f>IF(G$28=0,"-",G28/G$28)</f>
        <v>1</v>
      </c>
      <c r="H29" s="27"/>
      <c r="I29" s="4"/>
    </row>
    <row r="30" spans="1:11" s="18" customFormat="1" ht="12.75" customHeight="1" x14ac:dyDescent="0.2">
      <c r="C30" s="22"/>
      <c r="D30" s="16" t="s">
        <v>25</v>
      </c>
      <c r="E30" s="1" t="s">
        <v>26</v>
      </c>
      <c r="F30" s="23">
        <f>F33+F35+F37</f>
        <v>437495879</v>
      </c>
      <c r="G30" s="24">
        <f>G33+G35+G37</f>
        <v>442401810.30999994</v>
      </c>
      <c r="H30" s="25">
        <f>IF(F30&gt;0,G30/F30,"-")</f>
        <v>1.0112136629062967</v>
      </c>
      <c r="I30" s="4"/>
    </row>
    <row r="31" spans="1:11" s="18" customFormat="1" ht="12" customHeight="1" x14ac:dyDescent="0.2">
      <c r="C31" s="22"/>
      <c r="D31" s="16"/>
      <c r="E31" s="1"/>
      <c r="F31" s="26">
        <f>IF(F$28=0,"-",F30/F$28)</f>
        <v>0.8975591302958672</v>
      </c>
      <c r="G31" s="26">
        <f>IF(G$28=0,"-",G30/G$28)</f>
        <v>0.89416681882562066</v>
      </c>
      <c r="H31" s="25"/>
      <c r="I31" s="4"/>
    </row>
    <row r="32" spans="1:11" s="18" customFormat="1" ht="8.25" x14ac:dyDescent="0.2">
      <c r="C32" s="22"/>
      <c r="D32" s="28"/>
      <c r="E32" s="28" t="s">
        <v>27</v>
      </c>
      <c r="F32" s="2"/>
      <c r="G32" s="19"/>
      <c r="H32" s="25"/>
      <c r="I32" s="4"/>
    </row>
    <row r="33" spans="3:9" s="18" customFormat="1" ht="8.25" x14ac:dyDescent="0.2">
      <c r="C33" s="22"/>
      <c r="D33" s="29"/>
      <c r="E33" s="30" t="s">
        <v>28</v>
      </c>
      <c r="F33" s="31">
        <f>F63</f>
        <v>0</v>
      </c>
      <c r="G33" s="32">
        <f>G63</f>
        <v>0</v>
      </c>
      <c r="H33" s="33" t="str">
        <f>IF(F33&gt;0,G33/F33,"-")</f>
        <v>-</v>
      </c>
      <c r="I33" s="4"/>
    </row>
    <row r="34" spans="3:9" s="18" customFormat="1" ht="12" customHeight="1" x14ac:dyDescent="0.2">
      <c r="C34" s="22"/>
      <c r="D34" s="29"/>
      <c r="E34" s="34"/>
      <c r="F34" s="26">
        <f>IF(F$30=0,"-",F33/F$30)</f>
        <v>0</v>
      </c>
      <c r="G34" s="26">
        <f>IF(G$30=0,"-",G33/G$30)</f>
        <v>0</v>
      </c>
      <c r="H34" s="33"/>
      <c r="I34" s="4"/>
    </row>
    <row r="35" spans="3:9" s="18" customFormat="1" ht="8.25" x14ac:dyDescent="0.2">
      <c r="C35" s="22"/>
      <c r="D35" s="29"/>
      <c r="E35" s="30" t="s">
        <v>29</v>
      </c>
      <c r="F35" s="31">
        <f>F78</f>
        <v>300601396</v>
      </c>
      <c r="G35" s="32">
        <f>G78</f>
        <v>303488511.63999999</v>
      </c>
      <c r="H35" s="33">
        <f>IF(F35&gt;0,G35/F35,"-")</f>
        <v>1.0096044651768683</v>
      </c>
      <c r="I35" s="4"/>
    </row>
    <row r="36" spans="3:9" s="18" customFormat="1" ht="12" customHeight="1" x14ac:dyDescent="0.2">
      <c r="C36" s="22"/>
      <c r="D36" s="29"/>
      <c r="E36" s="34"/>
      <c r="F36" s="26">
        <f>IF(F$30=0,"-",F35/F$30)</f>
        <v>0.6870953771886843</v>
      </c>
      <c r="G36" s="26">
        <f>IF(G$30=0,"-",G35/G$30)</f>
        <v>0.68600196601216301</v>
      </c>
      <c r="H36" s="33"/>
      <c r="I36" s="4"/>
    </row>
    <row r="37" spans="3:9" s="18" customFormat="1" ht="8.25" x14ac:dyDescent="0.2">
      <c r="C37" s="22"/>
      <c r="D37" s="29"/>
      <c r="E37" s="30" t="s">
        <v>30</v>
      </c>
      <c r="F37" s="31">
        <f>F149</f>
        <v>136894483</v>
      </c>
      <c r="G37" s="32">
        <f>G149</f>
        <v>138913298.66999999</v>
      </c>
      <c r="H37" s="33">
        <f>IF(F37&gt;0,G37/F37,"-")</f>
        <v>1.014747239083404</v>
      </c>
      <c r="I37" s="4"/>
    </row>
    <row r="38" spans="3:9" s="18" customFormat="1" ht="12" customHeight="1" x14ac:dyDescent="0.2">
      <c r="C38" s="22"/>
      <c r="D38" s="29"/>
      <c r="E38" s="34"/>
      <c r="F38" s="26">
        <f>IF(F$30=0,"-",F37/F$30)</f>
        <v>0.31290462281131565</v>
      </c>
      <c r="G38" s="26">
        <f>IF(G$30=0,"-",G37/G$30)</f>
        <v>0.31399803398783704</v>
      </c>
      <c r="H38" s="33"/>
      <c r="I38" s="4"/>
    </row>
    <row r="39" spans="3:9" s="18" customFormat="1" ht="8.25" x14ac:dyDescent="0.2">
      <c r="C39" s="22"/>
      <c r="D39" s="16" t="s">
        <v>3</v>
      </c>
      <c r="E39" s="1" t="s">
        <v>31</v>
      </c>
      <c r="F39" s="23">
        <f>F42+F44</f>
        <v>49932597</v>
      </c>
      <c r="G39" s="24">
        <f>G42+G44</f>
        <v>52362478.630000003</v>
      </c>
      <c r="H39" s="25">
        <f>IF(F39&gt;0,G39/F39,"-")</f>
        <v>1.048663233558631</v>
      </c>
      <c r="I39" s="4"/>
    </row>
    <row r="40" spans="3:9" s="18" customFormat="1" ht="12" customHeight="1" x14ac:dyDescent="0.2">
      <c r="C40" s="22"/>
      <c r="D40" s="16"/>
      <c r="E40" s="1"/>
      <c r="F40" s="26">
        <f>IF(F$28=0,"-",F39/F$28)</f>
        <v>0.10244086970413276</v>
      </c>
      <c r="G40" s="26">
        <f>IF(G$28=0,"-",G39/G$28)</f>
        <v>0.10583318117437938</v>
      </c>
      <c r="H40" s="25"/>
      <c r="I40" s="4"/>
    </row>
    <row r="41" spans="3:9" s="18" customFormat="1" ht="12" customHeight="1" x14ac:dyDescent="0.2">
      <c r="C41" s="22"/>
      <c r="D41" s="16"/>
      <c r="E41" s="28" t="s">
        <v>27</v>
      </c>
      <c r="F41" s="2"/>
      <c r="G41" s="20"/>
      <c r="H41" s="25"/>
      <c r="I41" s="4"/>
    </row>
    <row r="42" spans="3:9" s="18" customFormat="1" ht="12" customHeight="1" x14ac:dyDescent="0.2">
      <c r="C42" s="22"/>
      <c r="D42" s="16"/>
      <c r="E42" s="34" t="s">
        <v>32</v>
      </c>
      <c r="F42" s="31">
        <f>F276</f>
        <v>49932597</v>
      </c>
      <c r="G42" s="35">
        <f>G276</f>
        <v>52362478.630000003</v>
      </c>
      <c r="H42" s="33">
        <f>IF(F42&gt;0,G42/F42,"-")</f>
        <v>1.048663233558631</v>
      </c>
      <c r="I42" s="4"/>
    </row>
    <row r="43" spans="3:9" s="18" customFormat="1" ht="12" customHeight="1" x14ac:dyDescent="0.2">
      <c r="C43" s="22"/>
      <c r="D43" s="16"/>
      <c r="E43" s="34"/>
      <c r="F43" s="26">
        <f>IF(F$39=0,"-",F42/F$39)</f>
        <v>1</v>
      </c>
      <c r="G43" s="26">
        <f>IF(G$39=0,"-",G42/G$39)</f>
        <v>1</v>
      </c>
      <c r="H43" s="33"/>
      <c r="I43" s="4"/>
    </row>
    <row r="44" spans="3:9" s="18" customFormat="1" ht="18.75" customHeight="1" x14ac:dyDescent="0.2">
      <c r="C44" s="22"/>
      <c r="D44" s="16"/>
      <c r="E44" s="36" t="s">
        <v>33</v>
      </c>
      <c r="F44" s="31">
        <f>F383</f>
        <v>0</v>
      </c>
      <c r="G44" s="35">
        <f>G383</f>
        <v>0</v>
      </c>
      <c r="H44" s="33" t="str">
        <f>IF(F44&gt;0,G44/F44,"-")</f>
        <v>-</v>
      </c>
      <c r="I44" s="4"/>
    </row>
    <row r="45" spans="3:9" s="18" customFormat="1" ht="12" customHeight="1" x14ac:dyDescent="0.2">
      <c r="C45" s="22"/>
      <c r="D45" s="16"/>
      <c r="E45" s="34"/>
      <c r="F45" s="26">
        <f>IF(F$39=0,"-",F44/F$39)</f>
        <v>0</v>
      </c>
      <c r="G45" s="26">
        <f>IF(G$39=0,"-",G44/G$39)</f>
        <v>0</v>
      </c>
      <c r="H45" s="33"/>
      <c r="I45" s="4"/>
    </row>
    <row r="46" spans="3:9" s="18" customFormat="1" ht="12" customHeight="1" x14ac:dyDescent="0.2">
      <c r="C46" s="22"/>
      <c r="D46" s="16"/>
      <c r="E46" s="1"/>
      <c r="F46" s="37"/>
      <c r="G46" s="37"/>
      <c r="H46" s="25"/>
      <c r="I46" s="4"/>
    </row>
    <row r="47" spans="3:9" s="18" customFormat="1" ht="12.75" customHeight="1" x14ac:dyDescent="0.2">
      <c r="C47" s="22"/>
      <c r="E47" s="16"/>
      <c r="F47" s="19"/>
      <c r="G47" s="19"/>
      <c r="H47" s="38"/>
      <c r="I47" s="4"/>
    </row>
    <row r="48" spans="3:9" s="18" customFormat="1" ht="16.5" customHeight="1" x14ac:dyDescent="0.2">
      <c r="C48" s="22"/>
      <c r="D48" s="19" t="s">
        <v>34</v>
      </c>
      <c r="E48" s="19"/>
      <c r="F48" s="19"/>
      <c r="G48" s="19"/>
      <c r="H48" s="19"/>
      <c r="I48" s="4"/>
    </row>
    <row r="49" spans="1:9" s="18" customFormat="1" ht="8.25" customHeight="1" x14ac:dyDescent="0.2">
      <c r="C49" s="22"/>
      <c r="D49" s="19"/>
      <c r="E49" s="19"/>
      <c r="F49" s="19"/>
      <c r="G49" s="19"/>
      <c r="H49" s="19"/>
      <c r="I49" s="4"/>
    </row>
    <row r="50" spans="1:9" s="42" customFormat="1" ht="24.75" customHeight="1" x14ac:dyDescent="0.2">
      <c r="A50" s="29" t="s">
        <v>35</v>
      </c>
      <c r="B50" s="29" t="s">
        <v>36</v>
      </c>
      <c r="C50" s="29" t="s">
        <v>37</v>
      </c>
      <c r="D50" s="39" t="s">
        <v>38</v>
      </c>
      <c r="E50" s="39" t="s">
        <v>39</v>
      </c>
      <c r="F50" s="40" t="s">
        <v>40</v>
      </c>
      <c r="G50" s="40" t="s">
        <v>22</v>
      </c>
      <c r="H50" s="41" t="s">
        <v>23</v>
      </c>
      <c r="I50" s="17"/>
    </row>
    <row r="51" spans="1:9" s="18" customFormat="1" ht="8.25" x14ac:dyDescent="0.2">
      <c r="C51" s="22"/>
      <c r="D51" s="16"/>
      <c r="E51" s="43"/>
      <c r="F51" s="16"/>
      <c r="G51" s="16"/>
      <c r="H51" s="17"/>
      <c r="I51" s="11"/>
    </row>
    <row r="52" spans="1:9" s="18" customFormat="1" ht="18.75" customHeight="1" x14ac:dyDescent="0.2">
      <c r="A52" s="44" t="s">
        <v>41</v>
      </c>
      <c r="C52" s="22"/>
      <c r="D52" s="183" t="s">
        <v>24</v>
      </c>
      <c r="E52" s="183"/>
      <c r="F52" s="45">
        <f>F272+F54</f>
        <v>487428476</v>
      </c>
      <c r="G52" s="46">
        <f>G272+G54</f>
        <v>494764288.93999994</v>
      </c>
      <c r="H52" s="47">
        <f>IF(F52&gt;0,G52/F52,"-")</f>
        <v>1.0150500294939682</v>
      </c>
      <c r="I52" s="11"/>
    </row>
    <row r="53" spans="1:9" s="4" customFormat="1" ht="12.75" customHeight="1" x14ac:dyDescent="0.2">
      <c r="A53" s="44"/>
      <c r="B53" s="44"/>
      <c r="C53" s="48"/>
      <c r="D53" s="29"/>
      <c r="E53" s="44"/>
      <c r="F53" s="44"/>
      <c r="G53" s="44"/>
      <c r="H53" s="49"/>
      <c r="I53" s="11"/>
    </row>
    <row r="54" spans="1:9" s="18" customFormat="1" ht="21.75" customHeight="1" x14ac:dyDescent="0.2">
      <c r="A54" s="44" t="s">
        <v>42</v>
      </c>
      <c r="B54" s="44"/>
      <c r="C54" s="48"/>
      <c r="D54" s="186" t="s">
        <v>26</v>
      </c>
      <c r="E54" s="186"/>
      <c r="F54" s="45">
        <f>F58</f>
        <v>437495879</v>
      </c>
      <c r="G54" s="46">
        <f>G58</f>
        <v>442401810.30999994</v>
      </c>
      <c r="H54" s="47">
        <f>IF(F54&gt;0,G54/F54,"-")</f>
        <v>1.0112136629062967</v>
      </c>
      <c r="I54" s="11"/>
    </row>
    <row r="55" spans="1:9" s="18" customFormat="1" ht="6" customHeight="1" x14ac:dyDescent="0.2">
      <c r="A55" s="44"/>
      <c r="B55" s="44"/>
      <c r="C55" s="48"/>
      <c r="D55" s="16"/>
      <c r="E55" s="19"/>
      <c r="F55" s="50"/>
      <c r="G55" s="50"/>
      <c r="H55" s="51"/>
      <c r="I55" s="11"/>
    </row>
    <row r="56" spans="1:9" s="18" customFormat="1" ht="8.25" x14ac:dyDescent="0.2">
      <c r="C56" s="22"/>
      <c r="D56" s="16"/>
      <c r="E56" s="19" t="s">
        <v>43</v>
      </c>
      <c r="F56" s="52">
        <f>IF(F52=0,"-",F54/F52)</f>
        <v>0.8975591302958672</v>
      </c>
      <c r="G56" s="52">
        <f>IF(G52=0,"-",G54/G52)</f>
        <v>0.89416681882562066</v>
      </c>
      <c r="H56" s="17"/>
      <c r="I56" s="11"/>
    </row>
    <row r="57" spans="1:9" s="18" customFormat="1" ht="12.75" customHeight="1" x14ac:dyDescent="0.2">
      <c r="C57" s="22"/>
      <c r="D57" s="29"/>
      <c r="E57" s="44"/>
      <c r="F57" s="44"/>
      <c r="G57" s="44"/>
      <c r="H57" s="49"/>
      <c r="I57" s="11"/>
    </row>
    <row r="58" spans="1:9" s="18" customFormat="1" ht="21.75" customHeight="1" x14ac:dyDescent="0.2">
      <c r="A58" s="44"/>
      <c r="B58" s="44"/>
      <c r="C58" s="48"/>
      <c r="D58" s="186" t="s">
        <v>44</v>
      </c>
      <c r="E58" s="186"/>
      <c r="F58" s="45">
        <f>F63+F78+F149</f>
        <v>437495879</v>
      </c>
      <c r="G58" s="46">
        <f>G63+G78+G149</f>
        <v>442401810.30999994</v>
      </c>
      <c r="H58" s="47">
        <f>IF(F58&gt;0,G58/F58,"-")</f>
        <v>1.0112136629062967</v>
      </c>
      <c r="I58" s="11"/>
    </row>
    <row r="59" spans="1:9" s="18" customFormat="1" ht="8.25" x14ac:dyDescent="0.2">
      <c r="C59" s="22"/>
      <c r="D59" s="16"/>
      <c r="E59" s="19"/>
      <c r="F59" s="50"/>
      <c r="G59" s="50"/>
      <c r="H59" s="51"/>
      <c r="I59" s="11"/>
    </row>
    <row r="60" spans="1:9" s="18" customFormat="1" ht="11.25" customHeight="1" x14ac:dyDescent="0.2">
      <c r="C60" s="22"/>
      <c r="D60" s="16"/>
      <c r="E60" s="19" t="s">
        <v>43</v>
      </c>
      <c r="F60" s="52">
        <f>IF(F58=0,"-",F58/F58)</f>
        <v>1</v>
      </c>
      <c r="G60" s="52">
        <f>IF(G58=0,"-",G58/G58)</f>
        <v>1</v>
      </c>
      <c r="H60" s="17"/>
      <c r="I60" s="11"/>
    </row>
    <row r="61" spans="1:9" s="18" customFormat="1" ht="14.25" customHeight="1" x14ac:dyDescent="0.2">
      <c r="C61" s="22"/>
      <c r="D61" s="16"/>
      <c r="E61" s="44" t="s">
        <v>45</v>
      </c>
      <c r="F61" s="53"/>
      <c r="G61" s="53"/>
      <c r="H61" s="51"/>
      <c r="I61" s="11"/>
    </row>
    <row r="62" spans="1:9" s="18" customFormat="1" ht="6" customHeight="1" x14ac:dyDescent="0.2">
      <c r="A62" s="44"/>
      <c r="B62" s="44"/>
      <c r="C62" s="48"/>
      <c r="D62" s="16"/>
      <c r="E62" s="44"/>
      <c r="F62" s="53"/>
      <c r="G62" s="53"/>
      <c r="H62" s="51"/>
      <c r="I62" s="11"/>
    </row>
    <row r="63" spans="1:9" s="18" customFormat="1" ht="23.25" hidden="1" customHeight="1" x14ac:dyDescent="0.2">
      <c r="A63" s="44" t="s">
        <v>46</v>
      </c>
      <c r="B63" s="44"/>
      <c r="C63" s="48"/>
      <c r="D63" s="54" t="s">
        <v>47</v>
      </c>
      <c r="E63" s="55" t="s">
        <v>28</v>
      </c>
      <c r="F63" s="56">
        <f>F68+F72+F76</f>
        <v>0</v>
      </c>
      <c r="G63" s="57">
        <f>G68+G72+G76</f>
        <v>0</v>
      </c>
      <c r="H63" s="58" t="str">
        <f>IF(F63&gt;0,G63/F63,"-")</f>
        <v>-</v>
      </c>
      <c r="I63" s="11"/>
    </row>
    <row r="64" spans="1:9" s="4" customFormat="1" ht="6" hidden="1" customHeight="1" x14ac:dyDescent="0.2">
      <c r="A64" s="44"/>
      <c r="B64" s="44"/>
      <c r="C64" s="48"/>
      <c r="D64" s="59"/>
      <c r="E64" s="60"/>
      <c r="F64" s="61"/>
      <c r="G64" s="62"/>
      <c r="H64" s="27"/>
      <c r="I64" s="11"/>
    </row>
    <row r="65" spans="1:9" s="18" customFormat="1" ht="8.25" hidden="1" x14ac:dyDescent="0.2">
      <c r="A65" s="44"/>
      <c r="B65" s="44"/>
      <c r="C65" s="48"/>
      <c r="D65" s="16"/>
      <c r="E65" s="19" t="s">
        <v>43</v>
      </c>
      <c r="F65" s="52">
        <f>IF(F$54=0,"-",F63/F$54)</f>
        <v>0</v>
      </c>
      <c r="G65" s="52">
        <f>IF(G$54=0,"-",G63/G$54)</f>
        <v>0</v>
      </c>
      <c r="H65" s="51"/>
      <c r="I65" s="11"/>
    </row>
    <row r="66" spans="1:9" s="18" customFormat="1" ht="8.25" hidden="1" x14ac:dyDescent="0.2">
      <c r="A66" s="44"/>
      <c r="B66" s="44"/>
      <c r="C66" s="48"/>
      <c r="D66" s="16"/>
      <c r="E66" s="44" t="s">
        <v>45</v>
      </c>
      <c r="F66" s="53"/>
      <c r="G66" s="53"/>
      <c r="H66" s="51"/>
      <c r="I66" s="11"/>
    </row>
    <row r="67" spans="1:9" s="18" customFormat="1" ht="8.25" hidden="1" x14ac:dyDescent="0.2">
      <c r="A67" s="44"/>
      <c r="B67" s="44"/>
      <c r="C67" s="48"/>
      <c r="D67" s="16"/>
      <c r="E67" s="60"/>
      <c r="F67" s="61"/>
      <c r="G67" s="63"/>
      <c r="H67" s="27"/>
      <c r="I67" s="11"/>
    </row>
    <row r="68" spans="1:9" s="4" customFormat="1" ht="8.25" hidden="1" x14ac:dyDescent="0.2">
      <c r="A68" s="44" t="s">
        <v>48</v>
      </c>
      <c r="B68" s="44"/>
      <c r="C68" s="64" t="s">
        <v>49</v>
      </c>
      <c r="D68" s="65"/>
      <c r="E68" s="66" t="s">
        <v>50</v>
      </c>
      <c r="F68" s="67"/>
      <c r="G68" s="68"/>
      <c r="H68" s="69" t="str">
        <f>IF(F68&gt;0,G68/F68,"-")</f>
        <v>-</v>
      </c>
      <c r="I68" s="11"/>
    </row>
    <row r="69" spans="1:9" s="4" customFormat="1" ht="8.25" hidden="1" x14ac:dyDescent="0.2">
      <c r="A69" s="44"/>
      <c r="B69" s="44"/>
      <c r="C69" s="48"/>
      <c r="D69" s="29"/>
      <c r="E69" s="60"/>
      <c r="F69" s="29"/>
      <c r="G69" s="29"/>
      <c r="H69" s="70"/>
      <c r="I69" s="11"/>
    </row>
    <row r="70" spans="1:9" s="4" customFormat="1" ht="69" hidden="1" customHeight="1" x14ac:dyDescent="0.2">
      <c r="A70" s="44"/>
      <c r="B70" s="44"/>
      <c r="C70" s="48"/>
      <c r="D70" s="28"/>
      <c r="E70" s="71" t="s">
        <v>51</v>
      </c>
      <c r="F70" s="29"/>
      <c r="G70" s="29"/>
      <c r="H70" s="70"/>
      <c r="I70" s="11"/>
    </row>
    <row r="71" spans="1:9" s="4" customFormat="1" ht="8.25" hidden="1" x14ac:dyDescent="0.2">
      <c r="A71" s="44"/>
      <c r="B71" s="44"/>
      <c r="C71" s="48"/>
      <c r="D71" s="29"/>
      <c r="E71" s="72"/>
      <c r="F71" s="61"/>
      <c r="G71" s="63"/>
      <c r="H71" s="27"/>
      <c r="I71" s="11"/>
    </row>
    <row r="72" spans="1:9" s="4" customFormat="1" ht="8.25" hidden="1" x14ac:dyDescent="0.2">
      <c r="A72" s="44" t="s">
        <v>52</v>
      </c>
      <c r="B72" s="44"/>
      <c r="C72" s="64" t="s">
        <v>49</v>
      </c>
      <c r="D72" s="65"/>
      <c r="E72" s="66" t="s">
        <v>53</v>
      </c>
      <c r="F72" s="67"/>
      <c r="G72" s="68"/>
      <c r="H72" s="69" t="str">
        <f>IF(F72&gt;0,G72/F72,"-")</f>
        <v>-</v>
      </c>
      <c r="I72" s="11"/>
    </row>
    <row r="73" spans="1:9" s="4" customFormat="1" ht="8.25" hidden="1" x14ac:dyDescent="0.2">
      <c r="A73" s="44"/>
      <c r="B73" s="44"/>
      <c r="C73" s="48"/>
      <c r="D73" s="29"/>
      <c r="E73" s="60"/>
      <c r="F73" s="29"/>
      <c r="G73" s="29"/>
      <c r="H73" s="70"/>
      <c r="I73" s="11"/>
    </row>
    <row r="74" spans="1:9" s="4" customFormat="1" ht="90.75" hidden="1" x14ac:dyDescent="0.2">
      <c r="A74" s="44"/>
      <c r="B74" s="44"/>
      <c r="C74" s="48"/>
      <c r="D74" s="28"/>
      <c r="E74" s="71" t="s">
        <v>54</v>
      </c>
      <c r="F74" s="29"/>
      <c r="G74" s="29"/>
      <c r="H74" s="70"/>
      <c r="I74" s="11"/>
    </row>
    <row r="75" spans="1:9" s="4" customFormat="1" ht="8.25" hidden="1" x14ac:dyDescent="0.2">
      <c r="A75" s="44"/>
      <c r="B75" s="44"/>
      <c r="C75" s="48"/>
      <c r="D75" s="29"/>
      <c r="E75" s="73"/>
      <c r="F75" s="61"/>
      <c r="G75" s="61"/>
      <c r="H75" s="74"/>
      <c r="I75" s="11"/>
    </row>
    <row r="76" spans="1:9" s="4" customFormat="1" ht="11.25" hidden="1" customHeight="1" x14ac:dyDescent="0.2">
      <c r="A76" s="44" t="s">
        <v>55</v>
      </c>
      <c r="B76" s="44"/>
      <c r="C76" s="64" t="s">
        <v>56</v>
      </c>
      <c r="D76" s="65"/>
      <c r="E76" s="66" t="s">
        <v>57</v>
      </c>
      <c r="F76" s="67"/>
      <c r="G76" s="68"/>
      <c r="H76" s="69" t="str">
        <f>IF(F76&gt;0,G76/F76,"-")</f>
        <v>-</v>
      </c>
      <c r="I76" s="11"/>
    </row>
    <row r="77" spans="1:9" s="4" customFormat="1" ht="8.25" hidden="1" x14ac:dyDescent="0.2">
      <c r="A77" s="44"/>
      <c r="B77" s="44"/>
      <c r="C77" s="48"/>
      <c r="D77" s="29"/>
      <c r="E77" s="73"/>
      <c r="F77" s="61"/>
      <c r="G77" s="61"/>
      <c r="H77" s="74"/>
      <c r="I77" s="11"/>
    </row>
    <row r="78" spans="1:9" s="18" customFormat="1" ht="15.75" customHeight="1" x14ac:dyDescent="0.2">
      <c r="A78" s="44" t="s">
        <v>58</v>
      </c>
      <c r="B78" s="44"/>
      <c r="C78" s="48"/>
      <c r="D78" s="54" t="s">
        <v>59</v>
      </c>
      <c r="E78" s="75" t="s">
        <v>60</v>
      </c>
      <c r="F78" s="56">
        <f>F85+F114+F83+F110</f>
        <v>300601396</v>
      </c>
      <c r="G78" s="57">
        <f>G85+G114+G83+G110</f>
        <v>303488511.63999999</v>
      </c>
      <c r="H78" s="58">
        <f>IF(F78&gt;0,G78/F78,"-")</f>
        <v>1.0096044651768683</v>
      </c>
      <c r="I78" s="11"/>
    </row>
    <row r="79" spans="1:9" s="4" customFormat="1" ht="6" customHeight="1" x14ac:dyDescent="0.2">
      <c r="A79" s="44"/>
      <c r="B79" s="44"/>
      <c r="C79" s="48"/>
      <c r="D79" s="29"/>
      <c r="E79" s="44"/>
      <c r="F79" s="44"/>
      <c r="G79" s="44"/>
      <c r="H79" s="49"/>
      <c r="I79" s="11"/>
    </row>
    <row r="80" spans="1:9" s="18" customFormat="1" ht="8.25" x14ac:dyDescent="0.2">
      <c r="A80" s="44"/>
      <c r="B80" s="44"/>
      <c r="C80" s="48"/>
      <c r="D80" s="16"/>
      <c r="E80" s="19" t="s">
        <v>43</v>
      </c>
      <c r="F80" s="52">
        <f>IF(F$54=0,"-",F78/F$54)</f>
        <v>0.6870953771886843</v>
      </c>
      <c r="G80" s="52">
        <f>IF(G$54=0,"-",G78/G$54)</f>
        <v>0.68600196601216301</v>
      </c>
      <c r="H80" s="51"/>
      <c r="I80" s="11"/>
    </row>
    <row r="81" spans="1:10" s="4" customFormat="1" ht="8.25" x14ac:dyDescent="0.2">
      <c r="A81" s="44"/>
      <c r="B81" s="44"/>
      <c r="C81" s="48"/>
      <c r="D81" s="29"/>
      <c r="E81" s="44" t="s">
        <v>45</v>
      </c>
      <c r="F81" s="53"/>
      <c r="G81" s="53"/>
      <c r="H81" s="27"/>
      <c r="I81" s="11"/>
    </row>
    <row r="82" spans="1:10" s="4" customFormat="1" ht="8.25" x14ac:dyDescent="0.2">
      <c r="A82" s="44"/>
      <c r="B82" s="44"/>
      <c r="C82" s="48"/>
      <c r="D82" s="29"/>
      <c r="E82" s="60"/>
      <c r="F82" s="61"/>
      <c r="G82" s="63"/>
      <c r="H82" s="27"/>
      <c r="I82" s="11"/>
    </row>
    <row r="83" spans="1:10" s="4" customFormat="1" ht="12.75" hidden="1" customHeight="1" x14ac:dyDescent="0.2">
      <c r="A83" s="44" t="s">
        <v>61</v>
      </c>
      <c r="B83" s="44"/>
      <c r="C83" s="64" t="s">
        <v>62</v>
      </c>
      <c r="D83" s="65"/>
      <c r="E83" s="66" t="s">
        <v>63</v>
      </c>
      <c r="F83" s="67"/>
      <c r="G83" s="68"/>
      <c r="H83" s="76" t="str">
        <f>IF(F83&gt;0,G83/F83,"-")</f>
        <v>-</v>
      </c>
      <c r="I83" s="11"/>
    </row>
    <row r="84" spans="1:10" s="4" customFormat="1" ht="8.25" hidden="1" x14ac:dyDescent="0.2">
      <c r="A84" s="44"/>
      <c r="B84" s="44"/>
      <c r="C84" s="48"/>
      <c r="D84" s="29"/>
      <c r="E84" s="60"/>
      <c r="F84" s="29"/>
      <c r="H84" s="74"/>
      <c r="I84" s="11"/>
    </row>
    <row r="85" spans="1:10" s="4" customFormat="1" ht="12.75" customHeight="1" x14ac:dyDescent="0.2">
      <c r="A85" s="44" t="s">
        <v>64</v>
      </c>
      <c r="B85" s="44"/>
      <c r="C85" s="64" t="s">
        <v>65</v>
      </c>
      <c r="D85" s="65"/>
      <c r="E85" s="66" t="s">
        <v>66</v>
      </c>
      <c r="F85" s="77">
        <f>F89+F95+F101</f>
        <v>66553396</v>
      </c>
      <c r="G85" s="78">
        <f>G89+G95+G101</f>
        <v>69911706.650000006</v>
      </c>
      <c r="H85" s="76">
        <f>IF(F85&gt;0,G85/F85,"-")</f>
        <v>1.0504603949887097</v>
      </c>
      <c r="I85" s="11"/>
    </row>
    <row r="86" spans="1:10" s="4" customFormat="1" ht="8.25" x14ac:dyDescent="0.2">
      <c r="A86" s="44"/>
      <c r="B86" s="44"/>
      <c r="C86" s="48"/>
      <c r="D86" s="29"/>
      <c r="E86" s="60"/>
      <c r="F86" s="29"/>
      <c r="G86" s="29"/>
      <c r="H86" s="70"/>
      <c r="I86" s="11"/>
    </row>
    <row r="87" spans="1:10" s="4" customFormat="1" ht="8.25" x14ac:dyDescent="0.2">
      <c r="A87" s="44"/>
      <c r="B87" s="44"/>
      <c r="C87" s="48"/>
      <c r="D87" s="29"/>
      <c r="E87" s="60" t="s">
        <v>45</v>
      </c>
      <c r="F87" s="29"/>
      <c r="H87" s="74"/>
      <c r="I87" s="11"/>
    </row>
    <row r="88" spans="1:10" s="4" customFormat="1" ht="11.25" customHeight="1" x14ac:dyDescent="0.2">
      <c r="A88" s="44"/>
      <c r="B88" s="44"/>
      <c r="C88" s="48"/>
      <c r="D88" s="29"/>
      <c r="E88" s="60"/>
      <c r="F88" s="61"/>
      <c r="G88" s="61"/>
      <c r="H88" s="74"/>
      <c r="I88" s="11"/>
    </row>
    <row r="89" spans="1:10" s="4" customFormat="1" ht="12.75" customHeight="1" x14ac:dyDescent="0.2">
      <c r="A89" s="44" t="s">
        <v>67</v>
      </c>
      <c r="B89" s="44"/>
      <c r="C89" s="64" t="s">
        <v>65</v>
      </c>
      <c r="D89" s="29"/>
      <c r="E89" s="79" t="s">
        <v>68</v>
      </c>
      <c r="F89" s="80">
        <v>124824</v>
      </c>
      <c r="G89" s="81">
        <v>137664.85999999999</v>
      </c>
      <c r="H89" s="33">
        <f>IF(F89&gt;0,G89/F89,"-")</f>
        <v>1.1028717233865282</v>
      </c>
      <c r="I89" s="11"/>
    </row>
    <row r="90" spans="1:10" s="4" customFormat="1" ht="8.25" x14ac:dyDescent="0.2">
      <c r="A90" s="44"/>
      <c r="B90" s="44"/>
      <c r="C90" s="48"/>
      <c r="D90" s="29"/>
      <c r="E90" s="60"/>
      <c r="F90" s="29"/>
      <c r="G90" s="29"/>
      <c r="H90" s="70"/>
      <c r="I90" s="11"/>
    </row>
    <row r="91" spans="1:10" s="4" customFormat="1" ht="24.75" x14ac:dyDescent="0.2">
      <c r="A91" s="44"/>
      <c r="B91" s="44"/>
      <c r="C91" s="48"/>
      <c r="D91" s="28"/>
      <c r="E91" s="71" t="s">
        <v>69</v>
      </c>
      <c r="F91" s="29"/>
      <c r="G91" s="29"/>
      <c r="H91" s="70"/>
      <c r="I91" s="11"/>
    </row>
    <row r="92" spans="1:10" s="4" customFormat="1" ht="8.25" x14ac:dyDescent="0.2">
      <c r="A92" s="44"/>
      <c r="B92" s="44"/>
      <c r="C92" s="48"/>
      <c r="D92" s="29"/>
      <c r="E92" s="60"/>
      <c r="F92" s="29"/>
      <c r="G92" s="29"/>
      <c r="H92" s="70"/>
      <c r="I92" s="11"/>
    </row>
    <row r="93" spans="1:10" s="4" customFormat="1" ht="39" customHeight="1" x14ac:dyDescent="0.2">
      <c r="A93" s="44"/>
      <c r="B93" s="44"/>
      <c r="C93" s="48"/>
      <c r="D93" s="29"/>
      <c r="E93" s="82" t="s">
        <v>279</v>
      </c>
      <c r="G93" s="63"/>
      <c r="H93" s="63"/>
      <c r="I93" s="83"/>
      <c r="J93" s="84"/>
    </row>
    <row r="94" spans="1:10" s="4" customFormat="1" ht="8.25" x14ac:dyDescent="0.2">
      <c r="A94" s="44"/>
      <c r="B94" s="44"/>
      <c r="C94" s="48"/>
      <c r="D94" s="29"/>
      <c r="E94" s="85"/>
      <c r="G94" s="63"/>
      <c r="H94" s="33"/>
      <c r="I94" s="60"/>
      <c r="J94" s="84"/>
    </row>
    <row r="95" spans="1:10" s="4" customFormat="1" ht="11.25" customHeight="1" x14ac:dyDescent="0.2">
      <c r="A95" s="44" t="s">
        <v>70</v>
      </c>
      <c r="B95" s="44"/>
      <c r="C95" s="64" t="s">
        <v>65</v>
      </c>
      <c r="D95" s="29"/>
      <c r="E95" s="60" t="s">
        <v>71</v>
      </c>
      <c r="F95" s="80">
        <v>66428572</v>
      </c>
      <c r="G95" s="81">
        <v>69774041.790000007</v>
      </c>
      <c r="H95" s="33">
        <f>IF(F95&gt;0,G95/F95,"-")</f>
        <v>1.0503619103839836</v>
      </c>
    </row>
    <row r="96" spans="1:10" s="4" customFormat="1" ht="8.25" x14ac:dyDescent="0.2">
      <c r="A96" s="44"/>
      <c r="B96" s="44"/>
      <c r="C96" s="48"/>
      <c r="D96" s="29"/>
      <c r="E96" s="60"/>
      <c r="F96" s="29"/>
      <c r="G96" s="29"/>
      <c r="H96" s="70"/>
      <c r="I96" s="11"/>
    </row>
    <row r="97" spans="1:10" s="4" customFormat="1" ht="30" customHeight="1" x14ac:dyDescent="0.2">
      <c r="A97" s="44"/>
      <c r="B97" s="44"/>
      <c r="C97" s="48"/>
      <c r="D97" s="28"/>
      <c r="E97" s="71" t="s">
        <v>72</v>
      </c>
      <c r="F97" s="29"/>
      <c r="G97" s="29"/>
      <c r="H97" s="70"/>
      <c r="I97" s="11"/>
    </row>
    <row r="98" spans="1:10" s="4" customFormat="1" ht="8.25" x14ac:dyDescent="0.2">
      <c r="A98" s="44"/>
      <c r="B98" s="44"/>
      <c r="C98" s="48"/>
      <c r="D98" s="29"/>
      <c r="E98" s="60"/>
      <c r="F98" s="29"/>
      <c r="G98" s="29"/>
      <c r="H98" s="70"/>
      <c r="I98" s="11"/>
    </row>
    <row r="99" spans="1:10" s="4" customFormat="1" ht="50.45" customHeight="1" x14ac:dyDescent="0.2">
      <c r="A99" s="44"/>
      <c r="B99" s="44"/>
      <c r="C99" s="48"/>
      <c r="D99" s="29"/>
      <c r="E99" s="82" t="s">
        <v>265</v>
      </c>
      <c r="F99" s="61"/>
      <c r="G99" s="29"/>
      <c r="H99" s="29"/>
      <c r="I99" s="11"/>
      <c r="J99" s="86"/>
    </row>
    <row r="100" spans="1:10" s="4" customFormat="1" ht="8.25" x14ac:dyDescent="0.2">
      <c r="A100" s="44"/>
      <c r="B100" s="44"/>
      <c r="C100" s="48"/>
      <c r="D100" s="29"/>
      <c r="E100" s="60"/>
      <c r="F100" s="61"/>
      <c r="G100" s="63"/>
      <c r="H100" s="33"/>
      <c r="I100" s="11"/>
    </row>
    <row r="101" spans="1:10" s="4" customFormat="1" ht="12.75" hidden="1" customHeight="1" x14ac:dyDescent="0.2">
      <c r="A101" s="44" t="s">
        <v>73</v>
      </c>
      <c r="B101" s="44"/>
      <c r="C101" s="64" t="s">
        <v>65</v>
      </c>
      <c r="D101" s="29"/>
      <c r="E101" s="60" t="s">
        <v>74</v>
      </c>
      <c r="F101" s="80"/>
      <c r="G101" s="63">
        <f>SUM(G106:G108)</f>
        <v>0</v>
      </c>
      <c r="H101" s="33" t="str">
        <f>IF(F101&gt;0,G101/F101,"-")</f>
        <v>-</v>
      </c>
      <c r="I101" s="11"/>
    </row>
    <row r="102" spans="1:10" s="4" customFormat="1" ht="6.75" hidden="1" customHeight="1" x14ac:dyDescent="0.2">
      <c r="A102" s="44"/>
      <c r="B102" s="44"/>
      <c r="C102" s="48"/>
      <c r="D102" s="29"/>
      <c r="E102" s="60"/>
      <c r="F102" s="61"/>
      <c r="G102" s="63"/>
      <c r="H102" s="33"/>
      <c r="I102" s="11"/>
    </row>
    <row r="103" spans="1:10" s="4" customFormat="1" ht="15" hidden="1" customHeight="1" x14ac:dyDescent="0.2">
      <c r="A103" s="44"/>
      <c r="B103" s="44"/>
      <c r="C103" s="48"/>
      <c r="D103" s="29"/>
      <c r="E103" s="82" t="s">
        <v>75</v>
      </c>
      <c r="F103" s="87"/>
      <c r="G103" s="193"/>
      <c r="H103" s="193"/>
      <c r="I103" s="11"/>
    </row>
    <row r="104" spans="1:10" s="4" customFormat="1" ht="6.75" hidden="1" customHeight="1" x14ac:dyDescent="0.2">
      <c r="A104" s="44"/>
      <c r="B104" s="44"/>
      <c r="C104" s="48"/>
      <c r="D104" s="29"/>
      <c r="E104" s="60"/>
      <c r="F104" s="87"/>
      <c r="G104" s="88"/>
      <c r="H104" s="89"/>
      <c r="I104" s="11"/>
    </row>
    <row r="105" spans="1:10" s="4" customFormat="1" ht="12.75" hidden="1" customHeight="1" x14ac:dyDescent="0.2">
      <c r="A105" s="44"/>
      <c r="B105" s="44"/>
      <c r="C105" s="48"/>
      <c r="D105" s="29"/>
      <c r="E105" s="60" t="s">
        <v>45</v>
      </c>
      <c r="F105" s="87"/>
      <c r="G105" s="88"/>
      <c r="H105" s="89"/>
      <c r="I105" s="11"/>
    </row>
    <row r="106" spans="1:10" s="98" customFormat="1" ht="9" hidden="1" x14ac:dyDescent="0.2">
      <c r="A106" s="90"/>
      <c r="B106" s="90"/>
      <c r="C106" s="91"/>
      <c r="D106" s="92"/>
      <c r="E106" s="93" t="s">
        <v>76</v>
      </c>
      <c r="F106" s="94"/>
      <c r="G106" s="95"/>
      <c r="H106" s="96"/>
      <c r="I106" s="97"/>
    </row>
    <row r="107" spans="1:10" s="98" customFormat="1" ht="16.5" hidden="1" customHeight="1" x14ac:dyDescent="0.2">
      <c r="A107" s="90"/>
      <c r="B107" s="90"/>
      <c r="C107" s="91"/>
      <c r="D107" s="92"/>
      <c r="E107" s="93" t="s">
        <v>77</v>
      </c>
      <c r="F107" s="94"/>
      <c r="G107" s="95"/>
      <c r="H107" s="96"/>
      <c r="I107" s="97"/>
    </row>
    <row r="108" spans="1:10" s="98" customFormat="1" ht="12.75" hidden="1" customHeight="1" x14ac:dyDescent="0.2">
      <c r="A108" s="90"/>
      <c r="B108" s="90"/>
      <c r="C108" s="91"/>
      <c r="D108" s="92"/>
      <c r="E108" s="99" t="s">
        <v>78</v>
      </c>
      <c r="F108" s="94"/>
      <c r="G108" s="95"/>
      <c r="H108" s="96"/>
      <c r="I108" s="97"/>
    </row>
    <row r="109" spans="1:10" s="4" customFormat="1" ht="12.75" hidden="1" customHeight="1" x14ac:dyDescent="0.2">
      <c r="A109" s="44"/>
      <c r="B109" s="44"/>
      <c r="C109" s="48"/>
      <c r="D109" s="29"/>
      <c r="E109" s="100"/>
      <c r="F109" s="61"/>
      <c r="G109" s="63"/>
      <c r="H109" s="33"/>
      <c r="I109" s="83"/>
    </row>
    <row r="110" spans="1:10" s="4" customFormat="1" ht="12.75" customHeight="1" x14ac:dyDescent="0.2">
      <c r="A110" s="44" t="s">
        <v>79</v>
      </c>
      <c r="B110" s="44"/>
      <c r="C110" s="64" t="s">
        <v>80</v>
      </c>
      <c r="D110" s="65"/>
      <c r="E110" s="66" t="s">
        <v>81</v>
      </c>
      <c r="F110" s="80">
        <v>2700000</v>
      </c>
      <c r="G110" s="81">
        <v>3651004.84</v>
      </c>
      <c r="H110" s="76">
        <f>IF(F110&gt;0,G110/F110,"-")</f>
        <v>1.3522240148148148</v>
      </c>
      <c r="I110" s="11"/>
    </row>
    <row r="111" spans="1:10" s="4" customFormat="1" ht="12.75" customHeight="1" x14ac:dyDescent="0.2">
      <c r="A111" s="44"/>
      <c r="B111" s="44"/>
      <c r="C111" s="48"/>
      <c r="D111" s="29"/>
      <c r="F111" s="61"/>
      <c r="G111" s="63"/>
      <c r="H111" s="33"/>
      <c r="I111" s="83"/>
    </row>
    <row r="112" spans="1:10" s="4" customFormat="1" ht="37.5" customHeight="1" x14ac:dyDescent="0.2">
      <c r="A112" s="44"/>
      <c r="B112" s="44"/>
      <c r="C112" s="48"/>
      <c r="D112" s="29"/>
      <c r="E112" s="71" t="s">
        <v>82</v>
      </c>
      <c r="F112" s="61"/>
      <c r="G112" s="63"/>
      <c r="H112" s="33"/>
      <c r="I112" s="11"/>
    </row>
    <row r="113" spans="1:9" s="4" customFormat="1" ht="9" x14ac:dyDescent="0.2">
      <c r="A113" s="44"/>
      <c r="B113" s="44"/>
      <c r="C113" s="48"/>
      <c r="D113" s="29"/>
      <c r="E113" s="72"/>
      <c r="F113" s="61"/>
      <c r="G113" s="63"/>
      <c r="H113" s="33"/>
      <c r="I113" s="98"/>
    </row>
    <row r="114" spans="1:9" s="4" customFormat="1" ht="12.75" customHeight="1" x14ac:dyDescent="0.2">
      <c r="A114" s="44" t="s">
        <v>83</v>
      </c>
      <c r="B114" s="44"/>
      <c r="C114" s="64" t="s">
        <v>84</v>
      </c>
      <c r="D114" s="65"/>
      <c r="E114" s="66" t="s">
        <v>85</v>
      </c>
      <c r="F114" s="77">
        <f>F118+F124+F130+F132+F138+F140</f>
        <v>231348000</v>
      </c>
      <c r="G114" s="78">
        <f>G118+G124+G130+G132+G138+G140</f>
        <v>229925800.15000001</v>
      </c>
      <c r="H114" s="76">
        <f>IF(F114&gt;0,G114/F114,"-")</f>
        <v>0.99385255178346044</v>
      </c>
      <c r="I114" s="11"/>
    </row>
    <row r="115" spans="1:9" s="4" customFormat="1" ht="8.25" x14ac:dyDescent="0.2">
      <c r="A115" s="44"/>
      <c r="B115" s="44"/>
      <c r="C115" s="48"/>
      <c r="D115" s="29"/>
      <c r="E115" s="60"/>
      <c r="F115" s="29"/>
      <c r="G115" s="29"/>
      <c r="H115" s="70"/>
      <c r="I115" s="11"/>
    </row>
    <row r="116" spans="1:9" s="4" customFormat="1" ht="8.25" x14ac:dyDescent="0.2">
      <c r="A116" s="44"/>
      <c r="B116" s="44"/>
      <c r="C116" s="48"/>
      <c r="D116" s="29"/>
      <c r="E116" s="60" t="s">
        <v>45</v>
      </c>
      <c r="F116" s="29"/>
      <c r="H116" s="74"/>
      <c r="I116" s="11"/>
    </row>
    <row r="117" spans="1:9" s="4" customFormat="1" ht="8.25" x14ac:dyDescent="0.2">
      <c r="A117" s="44"/>
      <c r="B117" s="44"/>
      <c r="C117" s="48"/>
      <c r="D117" s="29"/>
      <c r="E117" s="60"/>
      <c r="F117" s="29"/>
      <c r="H117" s="74"/>
      <c r="I117" s="11"/>
    </row>
    <row r="118" spans="1:9" s="4" customFormat="1" ht="12.75" customHeight="1" x14ac:dyDescent="0.2">
      <c r="A118" s="44" t="s">
        <v>86</v>
      </c>
      <c r="B118" s="44"/>
      <c r="C118" s="64" t="s">
        <v>84</v>
      </c>
      <c r="D118" s="29"/>
      <c r="E118" s="60" t="s">
        <v>87</v>
      </c>
      <c r="F118" s="80">
        <v>61050000</v>
      </c>
      <c r="G118" s="81">
        <v>60931353.840000004</v>
      </c>
      <c r="H118" s="33">
        <f>IF(F118&gt;0,G118/F118,"-")</f>
        <v>0.99805657395577396</v>
      </c>
      <c r="I118" s="11"/>
    </row>
    <row r="119" spans="1:9" s="4" customFormat="1" ht="8.25" x14ac:dyDescent="0.2">
      <c r="A119" s="44"/>
      <c r="B119" s="44"/>
      <c r="C119" s="48"/>
      <c r="D119" s="29"/>
      <c r="E119" s="60"/>
      <c r="F119" s="29"/>
      <c r="G119" s="29"/>
      <c r="H119" s="70"/>
      <c r="I119" s="11"/>
    </row>
    <row r="120" spans="1:9" s="4" customFormat="1" ht="93" customHeight="1" x14ac:dyDescent="0.2">
      <c r="A120" s="44"/>
      <c r="B120" s="44"/>
      <c r="C120" s="48"/>
      <c r="D120" s="28"/>
      <c r="E120" s="71" t="s">
        <v>88</v>
      </c>
      <c r="F120" s="29"/>
      <c r="G120" s="29"/>
      <c r="H120" s="70"/>
      <c r="I120" s="11"/>
    </row>
    <row r="121" spans="1:9" s="4" customFormat="1" ht="7.9" customHeight="1" x14ac:dyDescent="0.2">
      <c r="A121" s="44"/>
      <c r="B121" s="44"/>
      <c r="C121" s="48"/>
      <c r="D121" s="29"/>
      <c r="E121" s="60"/>
      <c r="F121" s="29"/>
      <c r="G121" s="29"/>
      <c r="H121" s="70"/>
      <c r="I121" s="11"/>
    </row>
    <row r="122" spans="1:9" s="4" customFormat="1" ht="14.25" customHeight="1" x14ac:dyDescent="0.2">
      <c r="A122" s="44"/>
      <c r="B122" s="44"/>
      <c r="C122" s="48"/>
      <c r="D122" s="29"/>
      <c r="E122" s="82" t="s">
        <v>261</v>
      </c>
      <c r="F122" s="101"/>
      <c r="G122" s="101"/>
      <c r="H122" s="70"/>
      <c r="I122" s="11"/>
    </row>
    <row r="123" spans="1:9" s="4" customFormat="1" ht="8.25" x14ac:dyDescent="0.2">
      <c r="A123" s="44"/>
      <c r="B123" s="44"/>
      <c r="C123" s="48"/>
      <c r="D123" s="29"/>
      <c r="E123" s="102"/>
      <c r="F123" s="101"/>
      <c r="G123" s="101"/>
      <c r="H123" s="70"/>
      <c r="I123" s="11"/>
    </row>
    <row r="124" spans="1:9" s="4" customFormat="1" ht="12.75" customHeight="1" x14ac:dyDescent="0.2">
      <c r="A124" s="44" t="s">
        <v>89</v>
      </c>
      <c r="B124" s="44"/>
      <c r="C124" s="64" t="s">
        <v>84</v>
      </c>
      <c r="D124" s="29"/>
      <c r="E124" s="60" t="s">
        <v>90</v>
      </c>
      <c r="F124" s="80">
        <v>154110000</v>
      </c>
      <c r="G124" s="81">
        <v>154155132.22</v>
      </c>
      <c r="H124" s="33">
        <f>IF(F124&gt;0,G124/F124,"-")</f>
        <v>1.0002928571799363</v>
      </c>
      <c r="I124" s="103"/>
    </row>
    <row r="125" spans="1:9" s="4" customFormat="1" ht="12.75" customHeight="1" x14ac:dyDescent="0.2">
      <c r="A125" s="44"/>
      <c r="B125" s="44"/>
      <c r="C125" s="64"/>
      <c r="D125" s="29"/>
      <c r="E125" s="60"/>
      <c r="F125" s="61"/>
      <c r="G125" s="63"/>
      <c r="H125" s="33"/>
      <c r="I125" s="103"/>
    </row>
    <row r="126" spans="1:9" s="4" customFormat="1" ht="66" customHeight="1" x14ac:dyDescent="0.2">
      <c r="A126" s="44"/>
      <c r="B126" s="44"/>
      <c r="C126" s="64"/>
      <c r="D126" s="29"/>
      <c r="E126" s="71" t="s">
        <v>91</v>
      </c>
      <c r="F126" s="61"/>
      <c r="G126" s="63"/>
      <c r="H126" s="33"/>
      <c r="I126" s="11"/>
    </row>
    <row r="127" spans="1:9" s="4" customFormat="1" ht="12.75" customHeight="1" x14ac:dyDescent="0.2">
      <c r="A127" s="44"/>
      <c r="B127" s="44"/>
      <c r="C127" s="64"/>
      <c r="D127" s="29"/>
      <c r="E127" s="60"/>
      <c r="F127" s="61"/>
      <c r="G127" s="63"/>
      <c r="H127" s="33"/>
      <c r="I127" s="103"/>
    </row>
    <row r="128" spans="1:9" s="4" customFormat="1" ht="110.45" customHeight="1" x14ac:dyDescent="0.2">
      <c r="A128" s="44"/>
      <c r="B128" s="44"/>
      <c r="C128" s="64"/>
      <c r="D128" s="29"/>
      <c r="E128" s="82" t="s">
        <v>280</v>
      </c>
      <c r="F128" s="87"/>
      <c r="G128" s="88"/>
      <c r="H128" s="33"/>
      <c r="I128" s="103"/>
    </row>
    <row r="129" spans="1:9" s="4" customFormat="1" ht="9" customHeight="1" x14ac:dyDescent="0.2">
      <c r="A129" s="44"/>
      <c r="B129" s="44"/>
      <c r="C129" s="64"/>
      <c r="D129" s="29"/>
      <c r="E129" s="104"/>
      <c r="F129" s="61"/>
      <c r="G129" s="63"/>
      <c r="H129" s="33"/>
      <c r="I129" s="103"/>
    </row>
    <row r="130" spans="1:9" s="4" customFormat="1" ht="12.75" customHeight="1" x14ac:dyDescent="0.2">
      <c r="A130" s="44" t="s">
        <v>92</v>
      </c>
      <c r="B130" s="44"/>
      <c r="C130" s="64" t="s">
        <v>84</v>
      </c>
      <c r="D130" s="29"/>
      <c r="E130" s="60" t="s">
        <v>93</v>
      </c>
      <c r="F130" s="80">
        <v>2196000</v>
      </c>
      <c r="G130" s="81">
        <v>2198645.4999999995</v>
      </c>
      <c r="H130" s="33">
        <f>IF(F130&gt;0,G130/F130,"-")</f>
        <v>1.0012046903460836</v>
      </c>
      <c r="I130" s="103"/>
    </row>
    <row r="131" spans="1:9" s="4" customFormat="1" ht="12.75" customHeight="1" x14ac:dyDescent="0.2">
      <c r="A131" s="44"/>
      <c r="B131" s="44"/>
      <c r="C131" s="64"/>
      <c r="D131" s="29"/>
      <c r="E131" s="104"/>
      <c r="F131" s="61"/>
      <c r="G131" s="63"/>
      <c r="H131" s="33"/>
      <c r="I131" s="103"/>
    </row>
    <row r="132" spans="1:9" s="4" customFormat="1" ht="12.75" customHeight="1" x14ac:dyDescent="0.2">
      <c r="A132" s="44" t="s">
        <v>94</v>
      </c>
      <c r="B132" s="44"/>
      <c r="C132" s="64" t="s">
        <v>84</v>
      </c>
      <c r="D132" s="29"/>
      <c r="E132" s="60" t="s">
        <v>95</v>
      </c>
      <c r="F132" s="80">
        <v>10680000</v>
      </c>
      <c r="G132" s="81">
        <v>9675451.9800000004</v>
      </c>
      <c r="H132" s="33">
        <f>IF(F132&gt;0,G132/F132,"-")</f>
        <v>0.90594119662921357</v>
      </c>
      <c r="I132" s="103"/>
    </row>
    <row r="133" spans="1:9" s="4" customFormat="1" ht="12.75" customHeight="1" x14ac:dyDescent="0.2">
      <c r="A133" s="44"/>
      <c r="B133" s="44"/>
      <c r="C133" s="64"/>
      <c r="D133" s="29"/>
      <c r="E133" s="60"/>
      <c r="F133" s="61"/>
      <c r="G133" s="63"/>
      <c r="H133" s="33"/>
      <c r="I133" s="103"/>
    </row>
    <row r="134" spans="1:9" s="4" customFormat="1" ht="90" customHeight="1" x14ac:dyDescent="0.2">
      <c r="A134" s="44"/>
      <c r="B134" s="44"/>
      <c r="C134" s="64"/>
      <c r="D134" s="29"/>
      <c r="E134" s="71" t="s">
        <v>96</v>
      </c>
      <c r="F134" s="61"/>
      <c r="G134" s="63"/>
      <c r="H134" s="33"/>
      <c r="I134" s="11"/>
    </row>
    <row r="135" spans="1:9" s="4" customFormat="1" ht="12.75" customHeight="1" x14ac:dyDescent="0.2">
      <c r="A135" s="44"/>
      <c r="B135" s="44"/>
      <c r="C135" s="64"/>
      <c r="D135" s="29"/>
      <c r="E135" s="71"/>
      <c r="F135" s="61"/>
      <c r="G135" s="63"/>
      <c r="H135" s="33"/>
      <c r="I135" s="103"/>
    </row>
    <row r="136" spans="1:9" s="4" customFormat="1" ht="37.9" customHeight="1" x14ac:dyDescent="0.2">
      <c r="A136" s="44"/>
      <c r="B136" s="44"/>
      <c r="C136" s="64"/>
      <c r="D136" s="29"/>
      <c r="E136" s="82" t="s">
        <v>270</v>
      </c>
      <c r="F136" s="87"/>
      <c r="G136" s="88"/>
      <c r="H136" s="33"/>
      <c r="I136" s="103"/>
    </row>
    <row r="137" spans="1:9" s="4" customFormat="1" ht="13.9" customHeight="1" x14ac:dyDescent="0.2">
      <c r="A137" s="44"/>
      <c r="B137" s="44"/>
      <c r="C137" s="64"/>
      <c r="D137" s="29"/>
      <c r="E137" s="104"/>
      <c r="F137" s="61"/>
      <c r="G137" s="63"/>
      <c r="H137" s="33"/>
      <c r="I137" s="103"/>
    </row>
    <row r="138" spans="1:9" s="4" customFormat="1" ht="12.75" customHeight="1" x14ac:dyDescent="0.2">
      <c r="A138" s="44" t="s">
        <v>97</v>
      </c>
      <c r="B138" s="44"/>
      <c r="C138" s="64" t="s">
        <v>84</v>
      </c>
      <c r="D138" s="29"/>
      <c r="E138" s="60" t="s">
        <v>98</v>
      </c>
      <c r="F138" s="80">
        <v>300000.00000000006</v>
      </c>
      <c r="G138" s="81">
        <v>315832.86000000004</v>
      </c>
      <c r="H138" s="33">
        <f>IF(F138&gt;0,G138/F138,"-")</f>
        <v>1.0527762000000001</v>
      </c>
      <c r="I138" s="103"/>
    </row>
    <row r="139" spans="1:9" s="4" customFormat="1" ht="12.75" customHeight="1" x14ac:dyDescent="0.2">
      <c r="A139" s="44"/>
      <c r="B139" s="44"/>
      <c r="C139" s="64"/>
      <c r="D139" s="29"/>
      <c r="E139" s="104"/>
      <c r="F139" s="61"/>
      <c r="G139" s="63"/>
      <c r="H139" s="33"/>
      <c r="I139" s="103"/>
    </row>
    <row r="140" spans="1:9" s="4" customFormat="1" ht="12.75" customHeight="1" x14ac:dyDescent="0.2">
      <c r="A140" s="44" t="s">
        <v>99</v>
      </c>
      <c r="B140" s="44"/>
      <c r="C140" s="64" t="s">
        <v>84</v>
      </c>
      <c r="D140" s="29"/>
      <c r="E140" s="60" t="s">
        <v>100</v>
      </c>
      <c r="F140" s="80">
        <v>3012000</v>
      </c>
      <c r="G140" s="81">
        <v>2649383.75</v>
      </c>
      <c r="H140" s="33">
        <f>IF(F140&gt;0,G140/F140,"-")</f>
        <v>0.87960947875166007</v>
      </c>
      <c r="I140" s="103"/>
    </row>
    <row r="141" spans="1:9" s="18" customFormat="1" ht="12" customHeight="1" x14ac:dyDescent="0.2">
      <c r="A141" s="44"/>
      <c r="B141" s="44"/>
      <c r="C141" s="48"/>
      <c r="D141" s="16"/>
      <c r="E141" s="11"/>
      <c r="F141" s="16"/>
      <c r="G141" s="16"/>
      <c r="H141" s="17"/>
      <c r="I141" s="103"/>
    </row>
    <row r="142" spans="1:9" s="18" customFormat="1" ht="27" customHeight="1" x14ac:dyDescent="0.2">
      <c r="A142" s="44"/>
      <c r="B142" s="44"/>
      <c r="C142" s="48"/>
      <c r="D142" s="16"/>
      <c r="E142" s="82" t="s">
        <v>278</v>
      </c>
      <c r="F142" s="16"/>
      <c r="G142" s="16"/>
      <c r="H142" s="17"/>
      <c r="I142" s="103"/>
    </row>
    <row r="143" spans="1:9" s="18" customFormat="1" ht="12" customHeight="1" x14ac:dyDescent="0.2">
      <c r="A143" s="44"/>
      <c r="B143" s="44"/>
      <c r="C143" s="48"/>
      <c r="D143" s="16"/>
      <c r="E143" s="60"/>
      <c r="F143" s="16"/>
      <c r="G143" s="16"/>
      <c r="H143" s="17"/>
      <c r="I143" s="103"/>
    </row>
    <row r="144" spans="1:9" s="18" customFormat="1" ht="12" customHeight="1" x14ac:dyDescent="0.2">
      <c r="A144" s="44"/>
      <c r="B144" s="44"/>
      <c r="C144" s="48"/>
      <c r="D144" s="16"/>
      <c r="E144" s="105" t="s">
        <v>27</v>
      </c>
      <c r="F144" s="16"/>
      <c r="G144" s="16"/>
      <c r="H144" s="17"/>
      <c r="I144" s="103"/>
    </row>
    <row r="145" spans="1:9" s="98" customFormat="1" ht="12.75" customHeight="1" x14ac:dyDescent="0.2">
      <c r="A145" s="90"/>
      <c r="B145" s="111"/>
      <c r="C145" s="91"/>
      <c r="D145" s="92"/>
      <c r="E145" s="112" t="s">
        <v>102</v>
      </c>
      <c r="F145" s="108"/>
      <c r="G145" s="95">
        <v>2466084.2400000002</v>
      </c>
      <c r="H145" s="113"/>
      <c r="I145" s="7"/>
    </row>
    <row r="146" spans="1:9" s="98" customFormat="1" ht="19.5" customHeight="1" x14ac:dyDescent="0.2">
      <c r="A146" s="90"/>
      <c r="B146" s="90"/>
      <c r="C146" s="106"/>
      <c r="D146" s="92"/>
      <c r="E146" s="110" t="s">
        <v>101</v>
      </c>
      <c r="F146" s="108"/>
      <c r="G146" s="95">
        <v>183167.03</v>
      </c>
      <c r="H146" s="109"/>
      <c r="I146" s="103"/>
    </row>
    <row r="147" spans="1:9" s="98" customFormat="1" ht="11.25" customHeight="1" x14ac:dyDescent="0.2">
      <c r="A147" s="90"/>
      <c r="B147" s="90"/>
      <c r="C147" s="106"/>
      <c r="D147" s="92"/>
      <c r="E147" s="107" t="s">
        <v>271</v>
      </c>
      <c r="F147" s="108"/>
      <c r="G147" s="95">
        <v>132.47999999999999</v>
      </c>
      <c r="H147" s="109"/>
      <c r="I147" s="103"/>
    </row>
    <row r="148" spans="1:9" s="4" customFormat="1" ht="8.25" x14ac:dyDescent="0.2">
      <c r="A148" s="44"/>
      <c r="B148" s="44"/>
      <c r="C148" s="48"/>
      <c r="D148" s="29"/>
      <c r="E148" s="60"/>
      <c r="F148" s="29"/>
      <c r="G148" s="61"/>
      <c r="H148" s="74"/>
      <c r="I148" s="11"/>
    </row>
    <row r="149" spans="1:9" s="18" customFormat="1" ht="12.75" customHeight="1" x14ac:dyDescent="0.2">
      <c r="A149" s="44" t="s">
        <v>103</v>
      </c>
      <c r="B149" s="44"/>
      <c r="C149" s="48"/>
      <c r="D149" s="54" t="s">
        <v>104</v>
      </c>
      <c r="E149" s="75" t="s">
        <v>30</v>
      </c>
      <c r="F149" s="56">
        <f>F156+F166+F202+F204+F206+F215+F242+F246+F250+F267+F230+F236+F200+F248</f>
        <v>136894483</v>
      </c>
      <c r="G149" s="57">
        <f>G156+G166+G202+G204+G206+G215+G242+G246+G250+G267+G230+G236+G200+G248</f>
        <v>138913298.66999999</v>
      </c>
      <c r="H149" s="58">
        <f>IF(F149&gt;0,G149/F149,"-")</f>
        <v>1.014747239083404</v>
      </c>
      <c r="I149" s="11"/>
    </row>
    <row r="150" spans="1:9" s="18" customFormat="1" ht="8.25" x14ac:dyDescent="0.2">
      <c r="A150" s="44"/>
      <c r="B150" s="44"/>
      <c r="C150" s="48"/>
      <c r="D150" s="16"/>
      <c r="E150" s="60"/>
      <c r="F150" s="16"/>
      <c r="G150" s="16"/>
      <c r="H150" s="17"/>
      <c r="I150" s="11"/>
    </row>
    <row r="151" spans="1:9" s="18" customFormat="1" ht="7.15" customHeight="1" x14ac:dyDescent="0.2">
      <c r="A151" s="44"/>
      <c r="B151" s="44"/>
      <c r="C151" s="48"/>
      <c r="D151" s="16"/>
      <c r="E151" s="11"/>
      <c r="F151" s="16"/>
      <c r="G151" s="16"/>
      <c r="H151" s="17"/>
      <c r="I151" s="11"/>
    </row>
    <row r="152" spans="1:9" s="18" customFormat="1" ht="8.25" x14ac:dyDescent="0.2">
      <c r="A152" s="44"/>
      <c r="B152" s="44"/>
      <c r="C152" s="48"/>
      <c r="D152" s="16"/>
      <c r="E152" s="60"/>
      <c r="F152" s="16"/>
      <c r="G152" s="16"/>
      <c r="H152" s="17"/>
      <c r="I152" s="11"/>
    </row>
    <row r="153" spans="1:9" s="18" customFormat="1" ht="8.25" x14ac:dyDescent="0.2">
      <c r="A153" s="44"/>
      <c r="B153" s="44"/>
      <c r="C153" s="48"/>
      <c r="D153" s="16"/>
      <c r="E153" s="19" t="s">
        <v>105</v>
      </c>
      <c r="F153" s="52">
        <f>IF(F$54=0,"-",F149/F$54)</f>
        <v>0.31290462281131565</v>
      </c>
      <c r="G153" s="52">
        <f>IF(G$54=0,"-",G149/G$54)</f>
        <v>0.31399803398783704</v>
      </c>
      <c r="H153" s="51"/>
      <c r="I153" s="11"/>
    </row>
    <row r="154" spans="1:9" s="4" customFormat="1" ht="8.25" x14ac:dyDescent="0.2">
      <c r="A154" s="44"/>
      <c r="B154" s="44"/>
      <c r="C154" s="48"/>
      <c r="D154" s="29"/>
      <c r="E154" s="44" t="s">
        <v>45</v>
      </c>
      <c r="F154" s="114"/>
      <c r="G154" s="114"/>
      <c r="H154" s="27"/>
      <c r="I154" s="11"/>
    </row>
    <row r="155" spans="1:9" s="4" customFormat="1" ht="8.25" x14ac:dyDescent="0.2">
      <c r="A155" s="44"/>
      <c r="B155" s="44"/>
      <c r="C155" s="48"/>
      <c r="D155" s="29"/>
      <c r="E155" s="60"/>
      <c r="F155" s="29"/>
      <c r="G155" s="29"/>
      <c r="H155" s="70"/>
      <c r="I155" s="11"/>
    </row>
    <row r="156" spans="1:9" s="4" customFormat="1" ht="12.75" customHeight="1" x14ac:dyDescent="0.2">
      <c r="A156" s="44" t="s">
        <v>106</v>
      </c>
      <c r="B156" s="44"/>
      <c r="C156" s="48"/>
      <c r="D156" s="65"/>
      <c r="E156" s="66" t="s">
        <v>107</v>
      </c>
      <c r="F156" s="77">
        <f>F160+F162+F164</f>
        <v>1922764</v>
      </c>
      <c r="G156" s="78">
        <f>G160+G162+G164</f>
        <v>2711946.79</v>
      </c>
      <c r="H156" s="76">
        <f>IF(F156&gt;0,G156/F156,"-")</f>
        <v>1.4104418378958625</v>
      </c>
      <c r="I156" s="11"/>
    </row>
    <row r="157" spans="1:9" s="4" customFormat="1" ht="8.25" x14ac:dyDescent="0.2">
      <c r="A157" s="44"/>
      <c r="B157" s="44"/>
      <c r="C157" s="48"/>
      <c r="D157" s="29"/>
      <c r="E157" s="60"/>
      <c r="F157" s="29"/>
      <c r="H157" s="74"/>
      <c r="I157" s="11"/>
    </row>
    <row r="158" spans="1:9" s="4" customFormat="1" ht="11.25" customHeight="1" x14ac:dyDescent="0.2">
      <c r="A158" s="44"/>
      <c r="B158" s="44"/>
      <c r="C158" s="48"/>
      <c r="D158" s="29"/>
      <c r="E158" s="60" t="s">
        <v>108</v>
      </c>
      <c r="F158" s="29"/>
      <c r="H158" s="74"/>
      <c r="I158" s="11"/>
    </row>
    <row r="159" spans="1:9" s="4" customFormat="1" ht="11.25" customHeight="1" x14ac:dyDescent="0.2">
      <c r="A159" s="44"/>
      <c r="B159" s="44"/>
      <c r="C159" s="48"/>
      <c r="D159" s="29"/>
      <c r="E159" s="60"/>
      <c r="F159" s="29"/>
      <c r="H159" s="74"/>
      <c r="I159" s="11"/>
    </row>
    <row r="160" spans="1:9" s="4" customFormat="1" ht="11.25" customHeight="1" x14ac:dyDescent="0.2">
      <c r="A160" s="44" t="s">
        <v>106</v>
      </c>
      <c r="B160" s="44"/>
      <c r="C160" s="64" t="s">
        <v>109</v>
      </c>
      <c r="D160" s="29"/>
      <c r="E160" s="60" t="s">
        <v>110</v>
      </c>
      <c r="F160" s="80">
        <v>1005000</v>
      </c>
      <c r="G160" s="81">
        <v>1598732.18</v>
      </c>
      <c r="H160" s="33">
        <f>IF(F160&gt;0,G160/F160,"-")</f>
        <v>1.5907782885572139</v>
      </c>
      <c r="I160" s="11"/>
    </row>
    <row r="161" spans="1:11" s="4" customFormat="1" ht="9" x14ac:dyDescent="0.2">
      <c r="A161" s="44"/>
      <c r="B161" s="44"/>
      <c r="C161" s="48"/>
      <c r="D161" s="29"/>
      <c r="E161" s="104"/>
      <c r="H161" s="74"/>
      <c r="I161" s="11"/>
    </row>
    <row r="162" spans="1:11" s="4" customFormat="1" ht="13.5" customHeight="1" x14ac:dyDescent="0.2">
      <c r="A162" s="44" t="s">
        <v>106</v>
      </c>
      <c r="B162" s="44"/>
      <c r="C162" s="64" t="s">
        <v>111</v>
      </c>
      <c r="D162" s="29"/>
      <c r="E162" s="60" t="s">
        <v>112</v>
      </c>
      <c r="F162" s="80">
        <v>230000</v>
      </c>
      <c r="G162" s="81">
        <v>234225.49</v>
      </c>
      <c r="H162" s="33">
        <f>IF(F162&gt;0,G162/F162,"-")</f>
        <v>1.0183716956521738</v>
      </c>
      <c r="I162" s="11"/>
    </row>
    <row r="163" spans="1:11" s="98" customFormat="1" ht="9" x14ac:dyDescent="0.2">
      <c r="A163" s="90"/>
      <c r="B163" s="90"/>
      <c r="C163" s="91"/>
      <c r="D163" s="92"/>
      <c r="E163" s="104"/>
      <c r="H163" s="113"/>
      <c r="I163" s="115"/>
    </row>
    <row r="164" spans="1:11" s="98" customFormat="1" ht="16.5" customHeight="1" x14ac:dyDescent="0.2">
      <c r="A164" s="44" t="s">
        <v>106</v>
      </c>
      <c r="B164" s="90"/>
      <c r="C164" s="64" t="s">
        <v>113</v>
      </c>
      <c r="D164" s="92"/>
      <c r="E164" s="60" t="s">
        <v>264</v>
      </c>
      <c r="F164" s="80">
        <f>271000+416764</f>
        <v>687764</v>
      </c>
      <c r="G164" s="81">
        <v>878989.12</v>
      </c>
      <c r="H164" s="33">
        <f>IF(F164&gt;0,G164/F164,"-")</f>
        <v>1.2780388621678367</v>
      </c>
      <c r="I164" s="83"/>
      <c r="K164" s="176"/>
    </row>
    <row r="165" spans="1:11" s="4" customFormat="1" ht="8.25" x14ac:dyDescent="0.2">
      <c r="A165" s="44"/>
      <c r="B165" s="44"/>
      <c r="C165" s="48"/>
      <c r="D165" s="29"/>
      <c r="E165" s="60"/>
      <c r="F165" s="29"/>
      <c r="G165" s="61"/>
      <c r="H165" s="74"/>
      <c r="I165" s="11"/>
    </row>
    <row r="166" spans="1:11" s="4" customFormat="1" ht="12.75" customHeight="1" x14ac:dyDescent="0.2">
      <c r="A166" s="116" t="s">
        <v>114</v>
      </c>
      <c r="B166" s="44"/>
      <c r="C166" s="64"/>
      <c r="D166" s="65"/>
      <c r="E166" s="66" t="s">
        <v>115</v>
      </c>
      <c r="F166" s="77">
        <f>F169+F190+F196</f>
        <v>13727449</v>
      </c>
      <c r="G166" s="78">
        <f>G169+G190+G196</f>
        <v>12357710.210000001</v>
      </c>
      <c r="H166" s="76">
        <f>IF(F166&gt;0,G166/F166,"-")</f>
        <v>0.90021898533369171</v>
      </c>
      <c r="I166" s="103"/>
    </row>
    <row r="167" spans="1:11" s="4" customFormat="1" ht="12.75" customHeight="1" x14ac:dyDescent="0.2">
      <c r="A167" s="44"/>
      <c r="B167" s="44"/>
      <c r="C167" s="64"/>
      <c r="D167" s="29"/>
      <c r="E167" s="117"/>
      <c r="F167" s="118"/>
      <c r="G167" s="119"/>
      <c r="H167" s="120"/>
      <c r="I167" s="103"/>
    </row>
    <row r="168" spans="1:11" s="4" customFormat="1" ht="14.25" customHeight="1" x14ac:dyDescent="0.2">
      <c r="A168" s="44"/>
      <c r="B168" s="44"/>
      <c r="C168" s="48"/>
      <c r="D168" s="29"/>
      <c r="E168" s="121" t="s">
        <v>27</v>
      </c>
      <c r="F168" s="29"/>
      <c r="H168" s="74"/>
      <c r="I168" s="103"/>
    </row>
    <row r="169" spans="1:11" s="4" customFormat="1" ht="9" x14ac:dyDescent="0.2">
      <c r="A169" s="121" t="s">
        <v>116</v>
      </c>
      <c r="B169" s="44"/>
      <c r="C169" s="64"/>
      <c r="D169" s="29"/>
      <c r="E169" s="60" t="s">
        <v>117</v>
      </c>
      <c r="F169" s="61">
        <f>F173+F175+F184</f>
        <v>5227449</v>
      </c>
      <c r="G169" s="63">
        <f>G173+G175+G184</f>
        <v>5293063.51</v>
      </c>
      <c r="H169" s="74"/>
      <c r="I169" s="103"/>
    </row>
    <row r="170" spans="1:11" s="4" customFormat="1" ht="8.25" x14ac:dyDescent="0.2">
      <c r="A170" s="44"/>
      <c r="B170" s="44"/>
      <c r="C170" s="48"/>
      <c r="D170" s="29"/>
      <c r="E170" s="60"/>
      <c r="F170" s="29"/>
      <c r="H170" s="74"/>
      <c r="I170" s="11"/>
    </row>
    <row r="171" spans="1:11" s="4" customFormat="1" ht="8.25" x14ac:dyDescent="0.2">
      <c r="A171" s="44"/>
      <c r="B171" s="44"/>
      <c r="C171" s="48"/>
      <c r="D171" s="29"/>
      <c r="E171" s="60" t="s">
        <v>45</v>
      </c>
      <c r="G171" s="63"/>
      <c r="H171" s="74"/>
      <c r="I171" s="179"/>
    </row>
    <row r="172" spans="1:11" s="4" customFormat="1" ht="9" x14ac:dyDescent="0.2">
      <c r="A172" s="44"/>
      <c r="B172" s="44"/>
      <c r="C172" s="48"/>
      <c r="D172" s="29"/>
      <c r="E172" s="7"/>
      <c r="F172" s="29"/>
      <c r="H172" s="74"/>
      <c r="I172" s="179"/>
    </row>
    <row r="173" spans="1:11" s="4" customFormat="1" ht="16.5" x14ac:dyDescent="0.2">
      <c r="A173" s="121" t="s">
        <v>116</v>
      </c>
      <c r="B173" s="44"/>
      <c r="C173" s="64" t="s">
        <v>118</v>
      </c>
      <c r="D173" s="29"/>
      <c r="E173" s="60" t="s">
        <v>119</v>
      </c>
      <c r="F173" s="80">
        <v>6994</v>
      </c>
      <c r="G173" s="81">
        <v>8580</v>
      </c>
      <c r="H173" s="74"/>
      <c r="I173" s="83"/>
    </row>
    <row r="174" spans="1:11" s="4" customFormat="1" ht="8.25" x14ac:dyDescent="0.2">
      <c r="A174" s="44"/>
      <c r="B174" s="44"/>
      <c r="C174" s="48"/>
      <c r="D174" s="29"/>
      <c r="E174" s="60"/>
      <c r="G174" s="63"/>
      <c r="H174" s="74"/>
      <c r="I174" s="11"/>
    </row>
    <row r="175" spans="1:11" s="4" customFormat="1" ht="20.25" customHeight="1" x14ac:dyDescent="0.2">
      <c r="A175" s="121" t="s">
        <v>116</v>
      </c>
      <c r="B175" s="44"/>
      <c r="C175" s="64" t="s">
        <v>120</v>
      </c>
      <c r="D175" s="29"/>
      <c r="E175" s="60" t="s">
        <v>121</v>
      </c>
      <c r="F175" s="80">
        <f>84800+86500</f>
        <v>171300</v>
      </c>
      <c r="G175" s="81">
        <v>211290.42</v>
      </c>
      <c r="H175" s="74"/>
      <c r="I175" s="83"/>
    </row>
    <row r="176" spans="1:11" s="4" customFormat="1" ht="20.25" customHeight="1" x14ac:dyDescent="0.2">
      <c r="A176" s="121"/>
      <c r="B176" s="44"/>
      <c r="C176" s="64"/>
      <c r="D176" s="29"/>
      <c r="E176" s="60" t="s">
        <v>27</v>
      </c>
      <c r="F176" s="61"/>
      <c r="G176" s="63"/>
      <c r="H176" s="74"/>
      <c r="I176" s="83"/>
    </row>
    <row r="177" spans="1:10" s="4" customFormat="1" ht="9" x14ac:dyDescent="0.2">
      <c r="A177" s="121"/>
      <c r="B177" s="44"/>
      <c r="C177" s="64"/>
      <c r="D177" s="29"/>
      <c r="E177" s="122" t="s">
        <v>122</v>
      </c>
      <c r="G177" s="95">
        <v>7837.61</v>
      </c>
      <c r="H177" s="74"/>
      <c r="I177" s="123" t="s">
        <v>281</v>
      </c>
    </row>
    <row r="178" spans="1:10" s="4" customFormat="1" ht="9" hidden="1" x14ac:dyDescent="0.2">
      <c r="A178" s="121"/>
      <c r="B178" s="44"/>
      <c r="C178" s="64"/>
      <c r="D178" s="29"/>
      <c r="E178" s="122" t="s">
        <v>123</v>
      </c>
      <c r="G178" s="95"/>
      <c r="H178" s="74"/>
      <c r="I178" s="123" t="s">
        <v>281</v>
      </c>
    </row>
    <row r="179" spans="1:10" s="4" customFormat="1" ht="9" x14ac:dyDescent="0.2">
      <c r="A179" s="121"/>
      <c r="B179" s="44"/>
      <c r="C179" s="64"/>
      <c r="D179" s="29"/>
      <c r="E179" s="122"/>
      <c r="G179" s="124"/>
      <c r="H179" s="74"/>
      <c r="I179" s="123"/>
    </row>
    <row r="180" spans="1:10" s="4" customFormat="1" ht="20.45" customHeight="1" x14ac:dyDescent="0.2">
      <c r="A180" s="44"/>
      <c r="B180" s="44"/>
      <c r="C180" s="48"/>
      <c r="D180" s="29"/>
      <c r="E180" s="104" t="s">
        <v>125</v>
      </c>
      <c r="G180" s="95">
        <f>6993.17+133593.21</f>
        <v>140586.38</v>
      </c>
      <c r="H180" s="74"/>
      <c r="I180" s="11"/>
      <c r="J180" s="126"/>
    </row>
    <row r="181" spans="1:10" s="4" customFormat="1" ht="20.25" customHeight="1" x14ac:dyDescent="0.2">
      <c r="A181" s="44"/>
      <c r="B181" s="44"/>
      <c r="C181" s="48"/>
      <c r="D181" s="29"/>
      <c r="E181" s="104" t="s">
        <v>126</v>
      </c>
      <c r="G181" s="95">
        <f>59632.03</f>
        <v>59632.03</v>
      </c>
      <c r="H181" s="74"/>
      <c r="I181" s="11"/>
      <c r="J181" s="126"/>
    </row>
    <row r="182" spans="1:10" s="4" customFormat="1" ht="12" customHeight="1" x14ac:dyDescent="0.2">
      <c r="A182" s="44"/>
      <c r="B182" s="44"/>
      <c r="C182" s="48"/>
      <c r="D182" s="29"/>
      <c r="E182" s="104" t="s">
        <v>124</v>
      </c>
      <c r="G182" s="95">
        <v>3234.4</v>
      </c>
      <c r="H182" s="74"/>
      <c r="I182" s="83"/>
      <c r="J182" s="126"/>
    </row>
    <row r="183" spans="1:10" s="4" customFormat="1" ht="8.25" x14ac:dyDescent="0.2">
      <c r="A183" s="44"/>
      <c r="B183" s="44"/>
      <c r="C183" s="48"/>
      <c r="D183" s="29"/>
      <c r="E183" s="60"/>
      <c r="G183" s="63"/>
      <c r="H183" s="74"/>
      <c r="I183" s="11"/>
    </row>
    <row r="184" spans="1:10" s="4" customFormat="1" ht="16.5" customHeight="1" x14ac:dyDescent="0.2">
      <c r="A184" s="121" t="s">
        <v>116</v>
      </c>
      <c r="B184" s="44"/>
      <c r="C184" s="64" t="s">
        <v>127</v>
      </c>
      <c r="D184" s="29"/>
      <c r="E184" s="60" t="s">
        <v>115</v>
      </c>
      <c r="F184" s="80">
        <v>5049155</v>
      </c>
      <c r="G184" s="81">
        <v>5073193.09</v>
      </c>
      <c r="H184" s="74"/>
      <c r="I184" s="83"/>
      <c r="J184" s="126"/>
    </row>
    <row r="185" spans="1:10" s="4" customFormat="1" ht="16.5" customHeight="1" x14ac:dyDescent="0.2">
      <c r="A185" s="121"/>
      <c r="B185" s="44"/>
      <c r="C185" s="64"/>
      <c r="D185" s="29"/>
      <c r="E185" s="60" t="s">
        <v>27</v>
      </c>
      <c r="F185" s="61"/>
      <c r="G185" s="63"/>
      <c r="H185" s="74"/>
      <c r="I185" s="83"/>
      <c r="J185" s="126"/>
    </row>
    <row r="186" spans="1:10" s="4" customFormat="1" ht="16.5" customHeight="1" x14ac:dyDescent="0.2">
      <c r="A186" s="121"/>
      <c r="B186" s="44"/>
      <c r="C186" s="64"/>
      <c r="D186" s="29"/>
      <c r="E186" s="125"/>
      <c r="F186" s="61"/>
      <c r="G186" s="63"/>
      <c r="H186" s="74"/>
      <c r="I186" s="83"/>
      <c r="J186" s="126"/>
    </row>
    <row r="187" spans="1:10" s="98" customFormat="1" ht="9.9499999999999993" customHeight="1" x14ac:dyDescent="0.2">
      <c r="A187" s="90"/>
      <c r="B187" s="90"/>
      <c r="C187" s="91"/>
      <c r="D187" s="92"/>
      <c r="E187" s="104" t="s">
        <v>129</v>
      </c>
      <c r="G187" s="95">
        <v>5060312.09</v>
      </c>
      <c r="H187" s="113"/>
      <c r="I187" s="103"/>
      <c r="J187" s="126"/>
    </row>
    <row r="188" spans="1:10" s="98" customFormat="1" ht="12" customHeight="1" x14ac:dyDescent="0.2">
      <c r="A188" s="90"/>
      <c r="B188" s="90"/>
      <c r="C188" s="91"/>
      <c r="D188" s="92"/>
      <c r="E188" s="104" t="s">
        <v>128</v>
      </c>
      <c r="G188" s="95">
        <v>12881</v>
      </c>
      <c r="H188" s="113"/>
      <c r="I188" s="103"/>
      <c r="J188" s="126"/>
    </row>
    <row r="189" spans="1:10" s="4" customFormat="1" ht="15" x14ac:dyDescent="0.2">
      <c r="A189" s="44"/>
      <c r="B189" s="44"/>
      <c r="C189" s="48"/>
      <c r="D189" s="29"/>
      <c r="E189" s="104"/>
      <c r="F189" s="29"/>
      <c r="G189" s="63"/>
      <c r="H189" s="74"/>
      <c r="I189" s="128"/>
      <c r="J189" s="126"/>
    </row>
    <row r="190" spans="1:10" s="4" customFormat="1" ht="15" hidden="1" x14ac:dyDescent="0.2">
      <c r="A190" s="129" t="s">
        <v>131</v>
      </c>
      <c r="B190" s="130"/>
      <c r="C190" s="131" t="s">
        <v>127</v>
      </c>
      <c r="D190" s="29"/>
      <c r="E190" s="121" t="s">
        <v>132</v>
      </c>
      <c r="F190" s="31">
        <f>F193+F194</f>
        <v>0</v>
      </c>
      <c r="G190" s="63">
        <f>G193+G194</f>
        <v>0</v>
      </c>
      <c r="H190" s="74"/>
      <c r="I190" s="128"/>
      <c r="J190" s="126"/>
    </row>
    <row r="191" spans="1:10" s="4" customFormat="1" ht="7.5" hidden="1" customHeight="1" x14ac:dyDescent="0.2">
      <c r="A191" s="129"/>
      <c r="B191" s="130"/>
      <c r="C191" s="131"/>
      <c r="D191" s="29"/>
      <c r="E191" s="121"/>
      <c r="F191" s="29"/>
      <c r="G191" s="63"/>
      <c r="H191" s="74"/>
      <c r="I191" s="128"/>
      <c r="J191" s="126"/>
    </row>
    <row r="192" spans="1:10" s="4" customFormat="1" ht="16.5" hidden="1" x14ac:dyDescent="0.2">
      <c r="A192" s="129"/>
      <c r="B192" s="130"/>
      <c r="C192" s="13"/>
      <c r="D192" s="132"/>
      <c r="E192" s="60" t="s">
        <v>133</v>
      </c>
      <c r="F192" s="133" t="s">
        <v>134</v>
      </c>
      <c r="G192" s="134" t="s">
        <v>135</v>
      </c>
      <c r="J192" s="126"/>
    </row>
    <row r="193" spans="1:10" s="4" customFormat="1" ht="12" hidden="1" customHeight="1" x14ac:dyDescent="0.2">
      <c r="A193" s="44"/>
      <c r="B193" s="44"/>
      <c r="C193" s="13" t="s">
        <v>136</v>
      </c>
      <c r="D193" s="132"/>
      <c r="E193" s="63" t="s">
        <v>137</v>
      </c>
      <c r="F193" s="80"/>
      <c r="G193" s="81"/>
      <c r="J193" s="126"/>
    </row>
    <row r="194" spans="1:10" s="4" customFormat="1" ht="13.5" hidden="1" customHeight="1" x14ac:dyDescent="0.2">
      <c r="A194" s="44"/>
      <c r="B194" s="44"/>
      <c r="C194" s="13" t="s">
        <v>136</v>
      </c>
      <c r="D194" s="132"/>
      <c r="E194" s="63" t="s">
        <v>137</v>
      </c>
      <c r="F194" s="80"/>
      <c r="G194" s="81"/>
      <c r="J194" s="126"/>
    </row>
    <row r="195" spans="1:10" s="4" customFormat="1" ht="11.25" hidden="1" customHeight="1" x14ac:dyDescent="0.2">
      <c r="A195" s="44"/>
      <c r="B195" s="44"/>
      <c r="C195" s="48"/>
      <c r="D195" s="29"/>
      <c r="E195" s="104"/>
      <c r="F195" s="29"/>
      <c r="G195" s="63"/>
      <c r="H195" s="74"/>
      <c r="I195" s="128"/>
      <c r="J195" s="126"/>
    </row>
    <row r="196" spans="1:10" s="4" customFormat="1" ht="12" customHeight="1" x14ac:dyDescent="0.2">
      <c r="A196" s="129" t="s">
        <v>138</v>
      </c>
      <c r="B196" s="131"/>
      <c r="C196" s="131" t="s">
        <v>139</v>
      </c>
      <c r="D196" s="29"/>
      <c r="E196" s="121" t="s">
        <v>140</v>
      </c>
      <c r="F196" s="80">
        <v>8500000</v>
      </c>
      <c r="G196" s="81">
        <v>7064646.7000000002</v>
      </c>
      <c r="H196" s="135"/>
      <c r="I196" s="11"/>
    </row>
    <row r="197" spans="1:10" s="4" customFormat="1" ht="8.25" x14ac:dyDescent="0.2">
      <c r="A197" s="44"/>
      <c r="B197" s="44"/>
      <c r="C197" s="48"/>
      <c r="D197" s="29"/>
      <c r="E197" s="60"/>
      <c r="F197" s="29"/>
      <c r="G197" s="29"/>
      <c r="H197" s="70"/>
      <c r="I197" s="11"/>
    </row>
    <row r="198" spans="1:10" s="4" customFormat="1" ht="33" x14ac:dyDescent="0.2">
      <c r="A198" s="44"/>
      <c r="B198" s="44"/>
      <c r="C198" s="48"/>
      <c r="D198" s="28"/>
      <c r="E198" s="71" t="s">
        <v>141</v>
      </c>
      <c r="F198" s="29"/>
      <c r="G198" s="29"/>
      <c r="H198" s="70"/>
      <c r="I198" s="11"/>
    </row>
    <row r="199" spans="1:10" s="4" customFormat="1" ht="15" x14ac:dyDescent="0.2">
      <c r="A199" s="44"/>
      <c r="B199" s="44"/>
      <c r="C199" s="48"/>
      <c r="D199" s="29"/>
      <c r="E199" s="104"/>
      <c r="F199" s="29"/>
      <c r="G199" s="63"/>
      <c r="H199" s="74"/>
      <c r="I199" s="128"/>
      <c r="J199" s="126"/>
    </row>
    <row r="200" spans="1:10" s="4" customFormat="1" ht="12.75" customHeight="1" x14ac:dyDescent="0.2">
      <c r="A200" s="44" t="s">
        <v>142</v>
      </c>
      <c r="B200" s="44"/>
      <c r="C200" s="64" t="s">
        <v>143</v>
      </c>
      <c r="D200" s="65"/>
      <c r="E200" s="66" t="s">
        <v>144</v>
      </c>
      <c r="F200" s="67">
        <v>32293</v>
      </c>
      <c r="G200" s="68">
        <v>32291.919999999998</v>
      </c>
      <c r="H200" s="76">
        <f>IF(F200&gt;0,G200/F200,"-")</f>
        <v>0.99996655621961406</v>
      </c>
      <c r="I200" s="123" t="s">
        <v>145</v>
      </c>
      <c r="J200" s="126"/>
    </row>
    <row r="201" spans="1:10" s="4" customFormat="1" ht="13.5" customHeight="1" x14ac:dyDescent="0.2">
      <c r="A201" s="44"/>
      <c r="B201" s="44"/>
      <c r="C201" s="48"/>
      <c r="D201" s="29"/>
      <c r="E201" s="60"/>
      <c r="F201" s="29"/>
      <c r="H201" s="74"/>
      <c r="I201" s="11"/>
      <c r="J201" s="126"/>
    </row>
    <row r="202" spans="1:10" s="4" customFormat="1" ht="12.75" hidden="1" customHeight="1" x14ac:dyDescent="0.2">
      <c r="A202" s="44" t="s">
        <v>146</v>
      </c>
      <c r="B202" s="44"/>
      <c r="C202" s="64" t="s">
        <v>147</v>
      </c>
      <c r="D202" s="65"/>
      <c r="E202" s="66" t="s">
        <v>148</v>
      </c>
      <c r="F202" s="67"/>
      <c r="G202" s="68"/>
      <c r="H202" s="76" t="str">
        <f>IF(F202&gt;0,G202/F202,"-")</f>
        <v>-</v>
      </c>
      <c r="I202" s="11"/>
      <c r="J202" s="126"/>
    </row>
    <row r="203" spans="1:10" s="4" customFormat="1" ht="6.75" hidden="1" customHeight="1" x14ac:dyDescent="0.2">
      <c r="A203" s="44"/>
      <c r="B203" s="44"/>
      <c r="C203" s="48"/>
      <c r="D203" s="29"/>
      <c r="E203" s="104"/>
      <c r="G203" s="63"/>
      <c r="H203" s="74"/>
      <c r="I203" s="11"/>
    </row>
    <row r="204" spans="1:10" s="4" customFormat="1" ht="12.75" customHeight="1" x14ac:dyDescent="0.2">
      <c r="A204" s="44" t="s">
        <v>149</v>
      </c>
      <c r="B204" s="44"/>
      <c r="C204" s="64" t="s">
        <v>62</v>
      </c>
      <c r="D204" s="65"/>
      <c r="E204" s="66" t="s">
        <v>150</v>
      </c>
      <c r="F204" s="67">
        <v>8062716</v>
      </c>
      <c r="G204" s="68">
        <v>9832711.9499999993</v>
      </c>
      <c r="H204" s="76">
        <f>IF(F204&gt;0,G204/F204,"-")</f>
        <v>1.2195285000736724</v>
      </c>
      <c r="I204" s="11"/>
    </row>
    <row r="205" spans="1:10" s="4" customFormat="1" ht="8.25" x14ac:dyDescent="0.2">
      <c r="A205" s="44"/>
      <c r="B205" s="44"/>
      <c r="C205" s="48"/>
      <c r="D205" s="29"/>
      <c r="E205" s="60"/>
      <c r="F205" s="29"/>
      <c r="H205" s="74"/>
      <c r="I205" s="11"/>
    </row>
    <row r="206" spans="1:10" s="4" customFormat="1" ht="12.75" hidden="1" customHeight="1" x14ac:dyDescent="0.2">
      <c r="A206" s="44" t="s">
        <v>151</v>
      </c>
      <c r="B206" s="44"/>
      <c r="D206" s="65"/>
      <c r="E206" s="66" t="s">
        <v>152</v>
      </c>
      <c r="F206" s="67"/>
      <c r="G206" s="78">
        <f>SUM(G211:G213)</f>
        <v>0</v>
      </c>
      <c r="H206" s="76" t="str">
        <f>IF(F206&gt;0,G206/F206,"-")</f>
        <v>-</v>
      </c>
      <c r="I206" s="11"/>
    </row>
    <row r="207" spans="1:10" s="4" customFormat="1" ht="8.25" hidden="1" x14ac:dyDescent="0.2">
      <c r="A207" s="44"/>
      <c r="B207" s="44"/>
      <c r="C207" s="48"/>
      <c r="D207" s="29"/>
      <c r="E207" s="60"/>
      <c r="F207" s="29"/>
      <c r="H207" s="74"/>
      <c r="I207" s="11"/>
    </row>
    <row r="208" spans="1:10" s="4" customFormat="1" ht="15.75" hidden="1" customHeight="1" x14ac:dyDescent="0.2">
      <c r="A208" s="44" t="s">
        <v>151</v>
      </c>
      <c r="B208" s="44"/>
      <c r="C208" s="64" t="s">
        <v>153</v>
      </c>
      <c r="D208" s="29"/>
      <c r="E208" s="60" t="s">
        <v>154</v>
      </c>
      <c r="F208" s="61"/>
      <c r="G208" s="63"/>
      <c r="H208" s="74"/>
      <c r="I208" s="11"/>
    </row>
    <row r="209" spans="1:10" s="4" customFormat="1" ht="8.25" hidden="1" x14ac:dyDescent="0.2">
      <c r="A209" s="44"/>
      <c r="B209" s="44"/>
      <c r="C209" s="64"/>
      <c r="D209" s="29"/>
      <c r="E209" s="60"/>
      <c r="F209" s="29"/>
      <c r="H209" s="74"/>
      <c r="I209" s="11"/>
    </row>
    <row r="210" spans="1:10" s="4" customFormat="1" ht="8.25" hidden="1" customHeight="1" x14ac:dyDescent="0.2">
      <c r="A210" s="44"/>
      <c r="B210" s="44"/>
      <c r="C210" s="64"/>
      <c r="D210" s="29"/>
      <c r="E210" s="60" t="s">
        <v>45</v>
      </c>
      <c r="G210" s="63"/>
      <c r="H210" s="74"/>
      <c r="I210" s="179" t="s">
        <v>155</v>
      </c>
    </row>
    <row r="211" spans="1:10" s="4" customFormat="1" ht="9" hidden="1" x14ac:dyDescent="0.2">
      <c r="A211" s="44"/>
      <c r="B211" s="44"/>
      <c r="C211" s="64"/>
      <c r="D211" s="29"/>
      <c r="E211" s="127" t="s">
        <v>130</v>
      </c>
      <c r="F211" s="98"/>
      <c r="G211" s="95"/>
      <c r="H211" s="74"/>
      <c r="I211" s="179"/>
    </row>
    <row r="212" spans="1:10" s="4" customFormat="1" ht="9" hidden="1" x14ac:dyDescent="0.2">
      <c r="A212" s="44"/>
      <c r="B212" s="44"/>
      <c r="C212" s="64"/>
      <c r="D212" s="29"/>
      <c r="E212" s="127" t="s">
        <v>130</v>
      </c>
      <c r="F212" s="98"/>
      <c r="G212" s="95"/>
      <c r="H212" s="74"/>
      <c r="I212" s="179"/>
    </row>
    <row r="213" spans="1:10" s="4" customFormat="1" ht="9" hidden="1" x14ac:dyDescent="0.2">
      <c r="A213" s="44"/>
      <c r="B213" s="44"/>
      <c r="C213" s="64"/>
      <c r="D213" s="29"/>
      <c r="E213" s="127" t="s">
        <v>130</v>
      </c>
      <c r="F213" s="98"/>
      <c r="G213" s="95"/>
      <c r="H213" s="74"/>
      <c r="I213" s="179"/>
    </row>
    <row r="214" spans="1:10" s="4" customFormat="1" ht="8.25" hidden="1" x14ac:dyDescent="0.2">
      <c r="A214" s="44"/>
      <c r="B214" s="44"/>
      <c r="C214" s="64"/>
      <c r="D214" s="29"/>
      <c r="E214" s="60"/>
      <c r="F214" s="29"/>
      <c r="H214" s="74"/>
      <c r="I214" s="11"/>
    </row>
    <row r="215" spans="1:10" s="4" customFormat="1" ht="12.75" customHeight="1" x14ac:dyDescent="0.2">
      <c r="A215" s="116" t="s">
        <v>156</v>
      </c>
      <c r="B215" s="44"/>
      <c r="C215" s="64"/>
      <c r="D215" s="65"/>
      <c r="E215" s="66" t="s">
        <v>157</v>
      </c>
      <c r="F215" s="77">
        <f>F219+F221</f>
        <v>7322404</v>
      </c>
      <c r="G215" s="78">
        <f>G219+G221</f>
        <v>8901581.6099999994</v>
      </c>
      <c r="H215" s="76">
        <f>IF(F215&gt;0,G215/F215,"-")</f>
        <v>1.2156638188769697</v>
      </c>
      <c r="I215" s="182"/>
    </row>
    <row r="216" spans="1:10" s="4" customFormat="1" ht="12.75" customHeight="1" x14ac:dyDescent="0.2">
      <c r="A216" s="44"/>
      <c r="B216" s="44"/>
      <c r="C216" s="64"/>
      <c r="D216" s="29"/>
      <c r="E216" s="117"/>
      <c r="F216" s="118"/>
      <c r="G216" s="119"/>
      <c r="H216" s="120"/>
      <c r="I216" s="182"/>
    </row>
    <row r="217" spans="1:10" s="4" customFormat="1" ht="8.25" x14ac:dyDescent="0.2">
      <c r="A217" s="44"/>
      <c r="B217" s="44"/>
      <c r="C217" s="48"/>
      <c r="D217" s="29"/>
      <c r="E217" s="60" t="s">
        <v>45</v>
      </c>
      <c r="G217" s="63"/>
      <c r="H217" s="74"/>
      <c r="I217" s="11"/>
    </row>
    <row r="218" spans="1:10" s="4" customFormat="1" ht="8.25" x14ac:dyDescent="0.2">
      <c r="A218" s="44"/>
      <c r="B218" s="44"/>
      <c r="D218" s="29"/>
      <c r="E218" s="60"/>
      <c r="G218" s="63"/>
      <c r="H218" s="74"/>
      <c r="I218" s="11"/>
    </row>
    <row r="219" spans="1:10" s="4" customFormat="1" ht="13.5" customHeight="1" x14ac:dyDescent="0.2">
      <c r="A219" s="44" t="s">
        <v>156</v>
      </c>
      <c r="B219" s="44"/>
      <c r="C219" s="64" t="s">
        <v>158</v>
      </c>
      <c r="D219" s="29"/>
      <c r="E219" s="60" t="s">
        <v>159</v>
      </c>
      <c r="F219" s="80">
        <v>507073</v>
      </c>
      <c r="G219" s="81">
        <v>480703.09</v>
      </c>
      <c r="H219" s="74"/>
      <c r="I219" s="136"/>
    </row>
    <row r="220" spans="1:10" s="4" customFormat="1" ht="8.25" x14ac:dyDescent="0.2">
      <c r="A220" s="44"/>
      <c r="B220" s="44"/>
      <c r="C220" s="64"/>
      <c r="D220" s="29"/>
      <c r="E220" s="60"/>
      <c r="F220" s="137"/>
      <c r="G220" s="63"/>
      <c r="H220" s="74"/>
      <c r="I220" s="11"/>
    </row>
    <row r="221" spans="1:10" s="4" customFormat="1" ht="9" x14ac:dyDescent="0.2">
      <c r="A221" s="44" t="s">
        <v>156</v>
      </c>
      <c r="B221" s="44"/>
      <c r="C221" s="64" t="s">
        <v>160</v>
      </c>
      <c r="D221" s="29"/>
      <c r="E221" s="60" t="s">
        <v>157</v>
      </c>
      <c r="F221" s="80">
        <v>6815331</v>
      </c>
      <c r="G221" s="95">
        <v>8420878.5199999996</v>
      </c>
      <c r="H221" s="74"/>
      <c r="I221" s="103"/>
      <c r="J221" s="171"/>
    </row>
    <row r="222" spans="1:10" s="4" customFormat="1" ht="9" x14ac:dyDescent="0.2">
      <c r="A222" s="44"/>
      <c r="B222" s="44"/>
      <c r="C222" s="48"/>
      <c r="D222" s="29"/>
      <c r="E222" s="7"/>
      <c r="F222" s="29"/>
      <c r="H222" s="74"/>
      <c r="I222" s="83"/>
    </row>
    <row r="223" spans="1:10" s="4" customFormat="1" ht="8.25" x14ac:dyDescent="0.2">
      <c r="A223" s="44"/>
      <c r="B223" s="44"/>
      <c r="C223" s="48"/>
      <c r="D223" s="29"/>
      <c r="E223" s="60" t="s">
        <v>27</v>
      </c>
      <c r="G223" s="63"/>
      <c r="H223" s="74"/>
    </row>
    <row r="224" spans="1:10" s="4" customFormat="1" ht="12" customHeight="1" x14ac:dyDescent="0.2">
      <c r="A224" s="44"/>
      <c r="B224" s="44"/>
      <c r="C224" s="48"/>
      <c r="D224" s="29"/>
      <c r="E224" s="141" t="s">
        <v>161</v>
      </c>
      <c r="F224" s="98"/>
      <c r="G224" s="95">
        <v>404018.3</v>
      </c>
      <c r="H224" s="113"/>
      <c r="I224" s="123" t="s">
        <v>281</v>
      </c>
    </row>
    <row r="225" spans="1:14" s="4" customFormat="1" ht="9" x14ac:dyDescent="0.2">
      <c r="A225" s="44"/>
      <c r="B225" s="44"/>
      <c r="C225" s="48"/>
      <c r="D225" s="29"/>
      <c r="E225" s="122"/>
      <c r="F225" s="98"/>
      <c r="G225" s="124"/>
      <c r="H225" s="113"/>
      <c r="I225" s="123"/>
    </row>
    <row r="226" spans="1:14" s="98" customFormat="1" ht="9" x14ac:dyDescent="0.2">
      <c r="A226" s="90"/>
      <c r="B226" s="90"/>
      <c r="C226" s="91"/>
      <c r="D226" s="92"/>
      <c r="E226" s="138" t="s">
        <v>163</v>
      </c>
      <c r="G226" s="95">
        <f>2985886.12+2437446.12</f>
        <v>5423332.2400000002</v>
      </c>
      <c r="H226" s="113"/>
      <c r="I226" s="103"/>
      <c r="J226" s="138"/>
    </row>
    <row r="227" spans="1:14" s="98" customFormat="1" ht="17.25" customHeight="1" x14ac:dyDescent="0.2">
      <c r="A227" s="90"/>
      <c r="B227" s="90"/>
      <c r="C227" s="91"/>
      <c r="D227" s="92"/>
      <c r="E227" s="138" t="s">
        <v>162</v>
      </c>
      <c r="G227" s="95">
        <f>435273.83+262890.4</f>
        <v>698164.23</v>
      </c>
      <c r="H227" s="113"/>
      <c r="I227" s="83"/>
      <c r="J227" s="104"/>
    </row>
    <row r="228" spans="1:14" s="98" customFormat="1" ht="18" x14ac:dyDescent="0.2">
      <c r="A228" s="90"/>
      <c r="B228" s="90"/>
      <c r="C228" s="91"/>
      <c r="D228" s="92"/>
      <c r="E228" s="104" t="s">
        <v>164</v>
      </c>
      <c r="G228" s="95">
        <f>563540.99+2418.06</f>
        <v>565959.05000000005</v>
      </c>
      <c r="H228" s="113"/>
      <c r="I228" s="103" t="s">
        <v>165</v>
      </c>
      <c r="J228" s="140"/>
    </row>
    <row r="229" spans="1:14" s="98" customFormat="1" ht="9" x14ac:dyDescent="0.2">
      <c r="A229" s="90"/>
      <c r="B229" s="90"/>
      <c r="C229" s="91"/>
      <c r="D229" s="92"/>
      <c r="E229" s="141"/>
      <c r="G229" s="142"/>
      <c r="H229" s="113"/>
      <c r="I229" s="103"/>
    </row>
    <row r="230" spans="1:14" s="4" customFormat="1" ht="12.75" customHeight="1" x14ac:dyDescent="0.2">
      <c r="A230" s="121" t="s">
        <v>166</v>
      </c>
      <c r="B230" s="44"/>
      <c r="C230" s="64"/>
      <c r="D230" s="65"/>
      <c r="E230" s="66" t="s">
        <v>167</v>
      </c>
      <c r="F230" s="77">
        <f>F232+F234</f>
        <v>3526202</v>
      </c>
      <c r="G230" s="78">
        <f>G232+G234</f>
        <v>3787624.76</v>
      </c>
      <c r="H230" s="76">
        <f>IF(F230&gt;0,G230/F230,"-")</f>
        <v>1.0741372048453264</v>
      </c>
      <c r="I230" s="83"/>
    </row>
    <row r="231" spans="1:14" s="4" customFormat="1" ht="6" customHeight="1" x14ac:dyDescent="0.2">
      <c r="A231" s="121"/>
      <c r="B231" s="44"/>
      <c r="C231" s="64"/>
      <c r="D231" s="29"/>
      <c r="E231" s="117"/>
      <c r="F231" s="118"/>
      <c r="G231" s="119"/>
      <c r="H231" s="120"/>
      <c r="I231" s="103"/>
    </row>
    <row r="232" spans="1:14" s="152" customFormat="1" ht="12.75" customHeight="1" x14ac:dyDescent="0.2">
      <c r="A232" s="121" t="s">
        <v>166</v>
      </c>
      <c r="B232" s="143"/>
      <c r="C232" s="64" t="s">
        <v>158</v>
      </c>
      <c r="D232" s="144"/>
      <c r="E232" s="145" t="s">
        <v>159</v>
      </c>
      <c r="F232" s="80">
        <v>3526202</v>
      </c>
      <c r="G232" s="81">
        <v>3787624.76</v>
      </c>
      <c r="H232" s="146"/>
      <c r="I232" s="83"/>
      <c r="J232" s="147"/>
      <c r="K232" s="148"/>
      <c r="L232" s="149"/>
      <c r="M232" s="150"/>
      <c r="N232" s="151"/>
    </row>
    <row r="233" spans="1:14" s="152" customFormat="1" ht="4.5" customHeight="1" x14ac:dyDescent="0.2">
      <c r="A233" s="121"/>
      <c r="B233" s="143"/>
      <c r="C233" s="64"/>
      <c r="D233" s="144"/>
      <c r="E233" s="145"/>
      <c r="F233" s="61"/>
      <c r="G233" s="63"/>
      <c r="H233" s="146"/>
      <c r="I233" s="83"/>
      <c r="J233" s="147"/>
      <c r="K233" s="148"/>
      <c r="L233" s="149"/>
      <c r="M233" s="150"/>
      <c r="N233" s="151"/>
    </row>
    <row r="234" spans="1:14" s="152" customFormat="1" ht="12.75" hidden="1" customHeight="1" x14ac:dyDescent="0.2">
      <c r="A234" s="121"/>
      <c r="B234" s="143"/>
      <c r="C234" s="64" t="s">
        <v>160</v>
      </c>
      <c r="D234" s="144"/>
      <c r="E234" s="145" t="s">
        <v>157</v>
      </c>
      <c r="F234" s="80"/>
      <c r="G234" s="81"/>
      <c r="H234" s="146"/>
      <c r="I234" s="83"/>
      <c r="J234" s="147"/>
      <c r="K234" s="148"/>
      <c r="L234" s="149"/>
      <c r="M234" s="150"/>
      <c r="N234" s="151"/>
    </row>
    <row r="235" spans="1:14" s="152" customFormat="1" ht="6" hidden="1" customHeight="1" x14ac:dyDescent="0.2">
      <c r="A235" s="129"/>
      <c r="B235" s="143"/>
      <c r="C235" s="153"/>
      <c r="D235" s="144"/>
      <c r="E235" s="154"/>
      <c r="F235" s="155"/>
      <c r="G235" s="156"/>
      <c r="H235" s="146"/>
      <c r="I235" s="83"/>
      <c r="J235" s="147"/>
      <c r="K235" s="148"/>
      <c r="L235" s="149"/>
      <c r="M235" s="150"/>
    </row>
    <row r="236" spans="1:14" s="4" customFormat="1" ht="12.75" customHeight="1" x14ac:dyDescent="0.2">
      <c r="A236" s="121" t="s">
        <v>168</v>
      </c>
      <c r="B236" s="44"/>
      <c r="C236" s="64"/>
      <c r="D236" s="65"/>
      <c r="E236" s="66" t="s">
        <v>169</v>
      </c>
      <c r="F236" s="77">
        <f>F238+F240</f>
        <v>872124</v>
      </c>
      <c r="G236" s="78">
        <f>G238+G240</f>
        <v>883302.70000000007</v>
      </c>
      <c r="H236" s="76">
        <f>IF(F236&gt;0,G236/F236,"-")</f>
        <v>1.0128177873788591</v>
      </c>
      <c r="I236" s="83"/>
    </row>
    <row r="237" spans="1:14" s="4" customFormat="1" ht="6" customHeight="1" x14ac:dyDescent="0.2">
      <c r="A237" s="121"/>
      <c r="B237" s="44"/>
      <c r="C237" s="64"/>
      <c r="D237" s="29"/>
      <c r="E237" s="117"/>
      <c r="F237" s="118"/>
      <c r="G237" s="119"/>
      <c r="H237" s="120"/>
      <c r="I237" s="103"/>
    </row>
    <row r="238" spans="1:14" s="4" customFormat="1" ht="25.5" customHeight="1" x14ac:dyDescent="0.2">
      <c r="A238" s="121" t="s">
        <v>168</v>
      </c>
      <c r="B238" s="44"/>
      <c r="C238" s="64" t="s">
        <v>170</v>
      </c>
      <c r="D238" s="29"/>
      <c r="E238" s="60" t="s">
        <v>171</v>
      </c>
      <c r="F238" s="80">
        <v>38167</v>
      </c>
      <c r="G238" s="81">
        <v>44166.18</v>
      </c>
      <c r="H238" s="120"/>
      <c r="I238" s="64"/>
    </row>
    <row r="239" spans="1:14" s="4" customFormat="1" ht="5.25" customHeight="1" x14ac:dyDescent="0.2">
      <c r="A239" s="121"/>
      <c r="B239" s="44"/>
      <c r="C239" s="64"/>
      <c r="D239" s="29"/>
      <c r="E239" s="117"/>
      <c r="F239" s="118"/>
      <c r="G239" s="63"/>
      <c r="H239" s="120"/>
      <c r="I239" s="64"/>
    </row>
    <row r="240" spans="1:14" s="4" customFormat="1" ht="14.25" customHeight="1" x14ac:dyDescent="0.2">
      <c r="A240" s="121" t="s">
        <v>168</v>
      </c>
      <c r="B240" s="44"/>
      <c r="C240" s="64" t="s">
        <v>172</v>
      </c>
      <c r="D240" s="29"/>
      <c r="E240" s="60" t="s">
        <v>173</v>
      </c>
      <c r="F240" s="80">
        <v>833957</v>
      </c>
      <c r="G240" s="81">
        <v>839136.52</v>
      </c>
      <c r="H240" s="120"/>
      <c r="I240" s="64"/>
    </row>
    <row r="241" spans="1:9" s="4" customFormat="1" ht="6" customHeight="1" x14ac:dyDescent="0.2">
      <c r="A241" s="121"/>
      <c r="B241" s="44"/>
      <c r="C241" s="64"/>
      <c r="D241" s="29"/>
      <c r="E241" s="117"/>
      <c r="F241" s="118"/>
      <c r="G241" s="119"/>
      <c r="H241" s="120"/>
      <c r="I241" s="103"/>
    </row>
    <row r="242" spans="1:9" s="4" customFormat="1" ht="12.75" hidden="1" customHeight="1" x14ac:dyDescent="0.2">
      <c r="A242" s="44" t="s">
        <v>174</v>
      </c>
      <c r="B242" s="44"/>
      <c r="C242" s="64" t="s">
        <v>175</v>
      </c>
      <c r="D242" s="65"/>
      <c r="E242" s="66" t="s">
        <v>176</v>
      </c>
      <c r="F242" s="67"/>
      <c r="G242" s="68"/>
      <c r="H242" s="76" t="str">
        <f>IF(F242&gt;0,G242/F242,"-")</f>
        <v>-</v>
      </c>
      <c r="I242" s="139"/>
    </row>
    <row r="243" spans="1:9" s="4" customFormat="1" ht="8.25" hidden="1" x14ac:dyDescent="0.2">
      <c r="A243" s="44"/>
      <c r="B243" s="44"/>
      <c r="C243" s="48"/>
      <c r="D243" s="29"/>
      <c r="E243" s="60"/>
      <c r="F243" s="29"/>
      <c r="H243" s="74"/>
      <c r="I243" s="11"/>
    </row>
    <row r="244" spans="1:9" s="4" customFormat="1" ht="16.5" hidden="1" x14ac:dyDescent="0.2">
      <c r="A244" s="44"/>
      <c r="B244" s="44"/>
      <c r="C244" s="48"/>
      <c r="D244" s="29"/>
      <c r="E244" s="82" t="s">
        <v>177</v>
      </c>
      <c r="F244" s="29"/>
      <c r="H244" s="74"/>
      <c r="I244" s="11"/>
    </row>
    <row r="245" spans="1:9" s="4" customFormat="1" ht="8.25" hidden="1" x14ac:dyDescent="0.2">
      <c r="A245" s="44"/>
      <c r="B245" s="44"/>
      <c r="C245" s="48"/>
      <c r="D245" s="29"/>
      <c r="E245" s="60"/>
      <c r="F245" s="29"/>
      <c r="H245" s="74"/>
      <c r="I245" s="11"/>
    </row>
    <row r="246" spans="1:9" s="4" customFormat="1" ht="12.75" customHeight="1" x14ac:dyDescent="0.2">
      <c r="A246" s="44" t="s">
        <v>178</v>
      </c>
      <c r="B246" s="44"/>
      <c r="C246" s="64" t="s">
        <v>179</v>
      </c>
      <c r="D246" s="65"/>
      <c r="E246" s="66" t="s">
        <v>180</v>
      </c>
      <c r="F246" s="77">
        <v>0</v>
      </c>
      <c r="G246" s="68">
        <v>409313.87</v>
      </c>
      <c r="H246" s="76" t="str">
        <f>IF(F246&gt;0,G246/F246,"-")</f>
        <v>-</v>
      </c>
      <c r="I246" s="11"/>
    </row>
    <row r="247" spans="1:9" s="4" customFormat="1" ht="8.25" x14ac:dyDescent="0.2">
      <c r="A247" s="44"/>
      <c r="B247" s="44"/>
      <c r="C247" s="48"/>
      <c r="D247" s="29"/>
      <c r="E247" s="60"/>
      <c r="F247" s="29"/>
      <c r="H247" s="74"/>
      <c r="I247" s="11"/>
    </row>
    <row r="248" spans="1:9" s="4" customFormat="1" ht="12.75" hidden="1" customHeight="1" x14ac:dyDescent="0.2">
      <c r="A248" s="44" t="s">
        <v>181</v>
      </c>
      <c r="B248" s="44"/>
      <c r="C248" s="64" t="s">
        <v>182</v>
      </c>
      <c r="D248" s="65"/>
      <c r="E248" s="66" t="s">
        <v>183</v>
      </c>
      <c r="F248" s="77">
        <v>0</v>
      </c>
      <c r="G248" s="68"/>
      <c r="H248" s="76" t="str">
        <f>IF(F248&gt;0,G248/F248,"-")</f>
        <v>-</v>
      </c>
      <c r="I248" s="11"/>
    </row>
    <row r="249" spans="1:9" s="4" customFormat="1" ht="8.25" hidden="1" x14ac:dyDescent="0.2">
      <c r="A249" s="44"/>
      <c r="B249" s="44"/>
      <c r="C249" s="48"/>
      <c r="D249" s="29"/>
      <c r="E249" s="60"/>
      <c r="F249" s="29"/>
      <c r="H249" s="74"/>
      <c r="I249" s="11"/>
    </row>
    <row r="250" spans="1:9" s="4" customFormat="1" ht="12.75" customHeight="1" x14ac:dyDescent="0.2">
      <c r="A250" s="44" t="s">
        <v>184</v>
      </c>
      <c r="B250" s="44"/>
      <c r="C250" s="64" t="s">
        <v>185</v>
      </c>
      <c r="D250" s="65"/>
      <c r="E250" s="66" t="s">
        <v>186</v>
      </c>
      <c r="F250" s="77">
        <f>F253+F257</f>
        <v>101386922</v>
      </c>
      <c r="G250" s="78">
        <f>G253+G257</f>
        <v>99955206.060000002</v>
      </c>
      <c r="H250" s="76">
        <f>IF(F250&gt;0,G250/F250,"-")</f>
        <v>0.98587869212559787</v>
      </c>
      <c r="I250" s="11"/>
    </row>
    <row r="251" spans="1:9" s="4" customFormat="1" ht="8.25" x14ac:dyDescent="0.2">
      <c r="A251" s="44"/>
      <c r="B251" s="44"/>
      <c r="C251" s="64"/>
      <c r="D251" s="29"/>
      <c r="E251" s="117"/>
      <c r="F251" s="118"/>
      <c r="G251" s="119"/>
      <c r="H251" s="120"/>
      <c r="I251" s="83"/>
    </row>
    <row r="252" spans="1:9" s="4" customFormat="1" ht="8.25" x14ac:dyDescent="0.2">
      <c r="A252" s="44"/>
      <c r="B252" s="44"/>
      <c r="C252" s="48"/>
      <c r="D252" s="29"/>
      <c r="E252" s="60" t="s">
        <v>45</v>
      </c>
      <c r="H252" s="74"/>
      <c r="I252" s="11"/>
    </row>
    <row r="253" spans="1:9" s="4" customFormat="1" ht="11.25" customHeight="1" x14ac:dyDescent="0.2">
      <c r="A253" s="44" t="s">
        <v>187</v>
      </c>
      <c r="B253" s="44"/>
      <c r="C253" s="64" t="s">
        <v>185</v>
      </c>
      <c r="D253" s="29"/>
      <c r="E253" s="60" t="s">
        <v>188</v>
      </c>
      <c r="F253" s="80">
        <v>100400000</v>
      </c>
      <c r="G253" s="81">
        <v>98739298.040000007</v>
      </c>
      <c r="H253" s="157">
        <f>IF(F253&gt;0,G253/F253,"-")</f>
        <v>0.98345914382470123</v>
      </c>
      <c r="I253" s="11"/>
    </row>
    <row r="254" spans="1:9" s="4" customFormat="1" ht="8.25" x14ac:dyDescent="0.2">
      <c r="A254" s="44"/>
      <c r="B254" s="44"/>
      <c r="C254" s="48"/>
      <c r="D254" s="29"/>
      <c r="E254" s="43"/>
      <c r="G254" s="63"/>
      <c r="H254" s="74"/>
      <c r="I254" s="11"/>
    </row>
    <row r="255" spans="1:9" s="4" customFormat="1" ht="111.6" customHeight="1" x14ac:dyDescent="0.2">
      <c r="A255" s="44"/>
      <c r="B255" s="44"/>
      <c r="C255" s="48"/>
      <c r="D255" s="29"/>
      <c r="E255" s="178" t="s">
        <v>282</v>
      </c>
      <c r="G255" s="63"/>
      <c r="H255" s="74"/>
      <c r="I255" s="11"/>
    </row>
    <row r="256" spans="1:9" s="4" customFormat="1" ht="8.25" x14ac:dyDescent="0.2">
      <c r="A256" s="44"/>
      <c r="B256" s="44"/>
      <c r="C256" s="48"/>
      <c r="D256" s="29"/>
      <c r="E256" s="43"/>
      <c r="G256" s="63"/>
      <c r="H256" s="74"/>
      <c r="I256" s="11"/>
    </row>
    <row r="257" spans="1:9" s="4" customFormat="1" ht="11.25" customHeight="1" x14ac:dyDescent="0.2">
      <c r="A257" s="44" t="s">
        <v>189</v>
      </c>
      <c r="B257" s="44"/>
      <c r="C257" s="64" t="s">
        <v>185</v>
      </c>
      <c r="D257" s="29"/>
      <c r="E257" s="60" t="s">
        <v>190</v>
      </c>
      <c r="F257" s="80">
        <v>986922</v>
      </c>
      <c r="G257" s="81">
        <v>1215908.02</v>
      </c>
      <c r="H257" s="157">
        <f>IF(F257&gt;0,G257/F257,"-")</f>
        <v>1.232020382563161</v>
      </c>
      <c r="I257" s="11"/>
    </row>
    <row r="258" spans="1:9" s="4" customFormat="1" ht="8.25" x14ac:dyDescent="0.2">
      <c r="A258" s="44"/>
      <c r="B258" s="44"/>
      <c r="C258" s="48"/>
      <c r="D258" s="29"/>
      <c r="E258" s="60"/>
      <c r="G258" s="63"/>
      <c r="H258" s="74"/>
      <c r="I258" s="11"/>
    </row>
    <row r="259" spans="1:9" s="4" customFormat="1" ht="49.5" x14ac:dyDescent="0.2">
      <c r="A259" s="44"/>
      <c r="B259" s="44"/>
      <c r="C259" s="48"/>
      <c r="D259" s="29"/>
      <c r="E259" s="82" t="s">
        <v>283</v>
      </c>
      <c r="G259" s="63"/>
      <c r="H259" s="74"/>
      <c r="I259" s="11"/>
    </row>
    <row r="260" spans="1:9" s="4" customFormat="1" ht="8.25" x14ac:dyDescent="0.2">
      <c r="A260" s="44"/>
      <c r="B260" s="44"/>
      <c r="C260" s="48"/>
      <c r="D260" s="29"/>
      <c r="E260" s="60"/>
      <c r="G260" s="63"/>
      <c r="H260" s="74"/>
      <c r="I260" s="11"/>
    </row>
    <row r="261" spans="1:9" s="4" customFormat="1" ht="9" x14ac:dyDescent="0.2">
      <c r="A261" s="44"/>
      <c r="B261" s="44"/>
      <c r="C261" s="48"/>
      <c r="D261" s="29"/>
      <c r="F261" s="133"/>
      <c r="G261" s="134"/>
      <c r="H261" s="74"/>
      <c r="I261" s="11"/>
    </row>
    <row r="262" spans="1:9" s="4" customFormat="1" ht="9" x14ac:dyDescent="0.2">
      <c r="A262" s="44"/>
      <c r="B262" s="44"/>
      <c r="C262" s="48"/>
      <c r="D262" s="29"/>
      <c r="E262" s="60" t="s">
        <v>27</v>
      </c>
      <c r="F262" s="133"/>
      <c r="G262" s="134"/>
      <c r="H262" s="74"/>
      <c r="I262" s="11"/>
    </row>
    <row r="263" spans="1:9" s="98" customFormat="1" ht="9" x14ac:dyDescent="0.2">
      <c r="A263" s="90"/>
      <c r="B263" s="90"/>
      <c r="C263" s="91"/>
      <c r="D263" s="92"/>
      <c r="E263" s="104" t="s">
        <v>191</v>
      </c>
      <c r="G263" s="81">
        <v>882786.91999999993</v>
      </c>
      <c r="H263" s="113"/>
      <c r="I263" s="184"/>
    </row>
    <row r="264" spans="1:9" s="98" customFormat="1" ht="18" x14ac:dyDescent="0.2">
      <c r="A264" s="90"/>
      <c r="B264" s="90"/>
      <c r="C264" s="91"/>
      <c r="D264" s="92"/>
      <c r="E264" s="104" t="s">
        <v>192</v>
      </c>
      <c r="G264" s="95">
        <v>332365</v>
      </c>
      <c r="H264" s="113"/>
      <c r="I264" s="184"/>
    </row>
    <row r="265" spans="1:9" s="98" customFormat="1" ht="11.25" customHeight="1" x14ac:dyDescent="0.2">
      <c r="A265" s="90"/>
      <c r="B265" s="90"/>
      <c r="C265" s="91"/>
      <c r="D265" s="92"/>
      <c r="E265" s="124" t="s">
        <v>263</v>
      </c>
      <c r="G265" s="95">
        <v>756.1</v>
      </c>
      <c r="H265" s="113"/>
      <c r="I265" s="185"/>
    </row>
    <row r="266" spans="1:9" s="98" customFormat="1" ht="9" x14ac:dyDescent="0.2">
      <c r="A266" s="90"/>
      <c r="B266" s="90"/>
      <c r="C266" s="91"/>
      <c r="D266" s="92"/>
      <c r="E266" s="104"/>
      <c r="G266" s="124"/>
      <c r="H266" s="113"/>
      <c r="I266" s="185"/>
    </row>
    <row r="267" spans="1:9" s="4" customFormat="1" ht="24.75" customHeight="1" x14ac:dyDescent="0.15">
      <c r="A267" s="44" t="s">
        <v>193</v>
      </c>
      <c r="B267" s="158"/>
      <c r="C267" s="159"/>
      <c r="D267" s="65"/>
      <c r="E267" s="66" t="s">
        <v>194</v>
      </c>
      <c r="F267" s="77">
        <f>SUM(F270)</f>
        <v>41609</v>
      </c>
      <c r="G267" s="78">
        <f>SUM(G270)</f>
        <v>41608.800000000003</v>
      </c>
      <c r="H267" s="76">
        <f>IF(F267&gt;0,G267/F267,"-")</f>
        <v>0.99999519334759313</v>
      </c>
      <c r="I267" s="7"/>
    </row>
    <row r="268" spans="1:9" s="4" customFormat="1" ht="11.25" customHeight="1" x14ac:dyDescent="0.15">
      <c r="A268" s="158"/>
      <c r="B268" s="158"/>
      <c r="C268" s="159"/>
      <c r="D268" s="29"/>
      <c r="E268" s="60"/>
      <c r="F268" s="29"/>
      <c r="H268" s="74"/>
      <c r="I268" s="7"/>
    </row>
    <row r="269" spans="1:9" s="4" customFormat="1" ht="12.75" customHeight="1" x14ac:dyDescent="0.15">
      <c r="A269" s="158"/>
      <c r="B269" s="158"/>
      <c r="C269" s="159"/>
      <c r="D269" s="29"/>
      <c r="E269" s="60" t="s">
        <v>45</v>
      </c>
      <c r="H269" s="74"/>
      <c r="I269" s="7"/>
    </row>
    <row r="270" spans="1:9" s="4" customFormat="1" ht="16.5" customHeight="1" x14ac:dyDescent="0.15">
      <c r="A270" s="44" t="s">
        <v>195</v>
      </c>
      <c r="B270" s="158"/>
      <c r="C270" s="64" t="s">
        <v>196</v>
      </c>
      <c r="D270" s="29"/>
      <c r="E270" s="60" t="s">
        <v>197</v>
      </c>
      <c r="F270" s="80">
        <v>41609</v>
      </c>
      <c r="G270" s="81">
        <v>41608.800000000003</v>
      </c>
      <c r="H270" s="160"/>
      <c r="I270" s="7"/>
    </row>
    <row r="271" spans="1:9" s="4" customFormat="1" ht="6.75" customHeight="1" x14ac:dyDescent="0.2">
      <c r="A271" s="44"/>
      <c r="B271" s="44"/>
      <c r="C271" s="48"/>
      <c r="D271" s="29"/>
      <c r="E271" s="60"/>
      <c r="F271" s="29"/>
      <c r="H271" s="74"/>
      <c r="I271" s="7"/>
    </row>
    <row r="272" spans="1:9" s="18" customFormat="1" ht="18.75" customHeight="1" x14ac:dyDescent="0.2">
      <c r="A272" s="44" t="s">
        <v>198</v>
      </c>
      <c r="B272" s="44"/>
      <c r="C272" s="48"/>
      <c r="D272" s="186" t="s">
        <v>199</v>
      </c>
      <c r="E272" s="186"/>
      <c r="F272" s="45">
        <f>F276+F383</f>
        <v>49932597</v>
      </c>
      <c r="G272" s="46">
        <f>G276+G383</f>
        <v>52362478.630000003</v>
      </c>
      <c r="H272" s="47">
        <f>IF(F272&gt;0,G272/F272,"-")</f>
        <v>1.048663233558631</v>
      </c>
      <c r="I272" s="11"/>
    </row>
    <row r="273" spans="1:9" s="18" customFormat="1" ht="8.25" x14ac:dyDescent="0.2">
      <c r="A273" s="44"/>
      <c r="B273" s="44"/>
      <c r="C273" s="48"/>
      <c r="D273" s="16"/>
      <c r="E273" s="60"/>
      <c r="F273" s="16"/>
      <c r="G273" s="16"/>
      <c r="H273" s="17"/>
      <c r="I273" s="11"/>
    </row>
    <row r="274" spans="1:9" s="18" customFormat="1" ht="12.75" customHeight="1" x14ac:dyDescent="0.2">
      <c r="A274" s="44"/>
      <c r="B274" s="44"/>
      <c r="C274" s="48"/>
      <c r="D274" s="16"/>
      <c r="E274" s="19" t="s">
        <v>43</v>
      </c>
      <c r="F274" s="52">
        <f>IF(F52=0,"-",F272/F52)</f>
        <v>0.10244086970413276</v>
      </c>
      <c r="G274" s="52">
        <f>IF(G52=0,"-",G272/G52)</f>
        <v>0.10583318117437938</v>
      </c>
      <c r="H274" s="17"/>
      <c r="I274" s="11"/>
    </row>
    <row r="275" spans="1:9" s="18" customFormat="1" ht="8.25" x14ac:dyDescent="0.2">
      <c r="A275" s="44"/>
      <c r="B275" s="44"/>
      <c r="C275" s="48"/>
      <c r="D275" s="16"/>
      <c r="E275" s="60"/>
      <c r="F275" s="16"/>
      <c r="G275" s="16"/>
      <c r="H275" s="17"/>
      <c r="I275" s="11"/>
    </row>
    <row r="276" spans="1:9" s="18" customFormat="1" ht="18.75" customHeight="1" x14ac:dyDescent="0.2">
      <c r="A276" s="44" t="s">
        <v>200</v>
      </c>
      <c r="B276" s="44"/>
      <c r="C276" s="48"/>
      <c r="D276" s="186" t="s">
        <v>201</v>
      </c>
      <c r="E276" s="186"/>
      <c r="F276" s="45">
        <f>F281+F288+F303</f>
        <v>49932597</v>
      </c>
      <c r="G276" s="46">
        <f>G281+G288+G303</f>
        <v>52362478.630000003</v>
      </c>
      <c r="H276" s="47">
        <f>IF(F276&gt;0,G276/F276,"-")</f>
        <v>1.048663233558631</v>
      </c>
      <c r="I276" s="11"/>
    </row>
    <row r="277" spans="1:9" s="18" customFormat="1" ht="8.25" x14ac:dyDescent="0.2">
      <c r="A277" s="44"/>
      <c r="B277" s="44"/>
      <c r="C277" s="48"/>
      <c r="D277" s="16"/>
      <c r="E277" s="60"/>
      <c r="F277" s="16"/>
      <c r="G277" s="16"/>
      <c r="H277" s="17"/>
      <c r="I277" s="11"/>
    </row>
    <row r="278" spans="1:9" s="18" customFormat="1" ht="12.75" customHeight="1" x14ac:dyDescent="0.2">
      <c r="A278" s="44"/>
      <c r="B278" s="44"/>
      <c r="C278" s="48"/>
      <c r="D278" s="16"/>
      <c r="E278" s="19" t="s">
        <v>43</v>
      </c>
      <c r="F278" s="52">
        <f>IF(F$272=0,"-",F276/F$272)</f>
        <v>1</v>
      </c>
      <c r="G278" s="52">
        <f>IF(G$272=0,"-",G276/G$272)</f>
        <v>1</v>
      </c>
      <c r="H278" s="51"/>
      <c r="I278" s="11"/>
    </row>
    <row r="279" spans="1:9" s="18" customFormat="1" ht="12.75" customHeight="1" x14ac:dyDescent="0.2">
      <c r="A279" s="44"/>
      <c r="B279" s="44"/>
      <c r="C279" s="48"/>
      <c r="D279" s="16"/>
      <c r="E279" s="44" t="s">
        <v>45</v>
      </c>
      <c r="F279" s="53"/>
      <c r="G279" s="53"/>
      <c r="H279" s="51"/>
      <c r="I279" s="11"/>
    </row>
    <row r="280" spans="1:9" s="18" customFormat="1" ht="8.25" x14ac:dyDescent="0.2">
      <c r="A280" s="44"/>
      <c r="B280" s="44"/>
      <c r="C280" s="48"/>
      <c r="D280" s="16"/>
      <c r="E280" s="60"/>
      <c r="F280" s="16"/>
      <c r="G280" s="16"/>
      <c r="H280" s="17"/>
      <c r="I280" s="11"/>
    </row>
    <row r="281" spans="1:9" s="18" customFormat="1" ht="12.75" customHeight="1" x14ac:dyDescent="0.2">
      <c r="A281" s="44" t="s">
        <v>202</v>
      </c>
      <c r="B281" s="44"/>
      <c r="C281" s="64" t="s">
        <v>203</v>
      </c>
      <c r="D281" s="54" t="s">
        <v>47</v>
      </c>
      <c r="E281" s="161" t="s">
        <v>204</v>
      </c>
      <c r="F281" s="162">
        <v>0</v>
      </c>
      <c r="G281" s="57">
        <f>SUM(G286:G286)</f>
        <v>1298.07</v>
      </c>
      <c r="H281" s="58" t="str">
        <f>IF(F281&gt;0,G281/F281,"-")</f>
        <v>-</v>
      </c>
      <c r="I281" s="11"/>
    </row>
    <row r="282" spans="1:9" s="18" customFormat="1" ht="8.25" x14ac:dyDescent="0.2">
      <c r="A282" s="44"/>
      <c r="B282" s="44"/>
      <c r="C282" s="48"/>
      <c r="D282" s="16"/>
      <c r="E282" s="60"/>
      <c r="F282" s="16"/>
      <c r="G282" s="16"/>
      <c r="H282" s="17"/>
      <c r="I282" s="11"/>
    </row>
    <row r="283" spans="1:9" s="18" customFormat="1" ht="12.75" customHeight="1" x14ac:dyDescent="0.2">
      <c r="A283" s="44"/>
      <c r="B283" s="44"/>
      <c r="C283" s="48"/>
      <c r="D283" s="16"/>
      <c r="E283" s="19" t="s">
        <v>43</v>
      </c>
      <c r="F283" s="52">
        <f>IF(F$276=0,"-",F281/F$276)</f>
        <v>0</v>
      </c>
      <c r="G283" s="52">
        <f>IF(G$276=0,"-",G281/G$276)</f>
        <v>2.4790079346173225E-5</v>
      </c>
      <c r="H283" s="51"/>
      <c r="I283" s="11"/>
    </row>
    <row r="284" spans="1:9" s="18" customFormat="1" ht="8.25" x14ac:dyDescent="0.2">
      <c r="A284" s="44"/>
      <c r="B284" s="44"/>
      <c r="C284" s="48"/>
      <c r="D284" s="16"/>
      <c r="E284" s="60"/>
      <c r="F284" s="16"/>
      <c r="H284" s="74"/>
      <c r="I284" s="11"/>
    </row>
    <row r="285" spans="1:9" s="4" customFormat="1" ht="8.25" x14ac:dyDescent="0.2">
      <c r="A285" s="44"/>
      <c r="B285" s="44"/>
      <c r="C285" s="48"/>
      <c r="D285" s="29"/>
      <c r="E285" s="60" t="s">
        <v>205</v>
      </c>
      <c r="G285" s="63"/>
      <c r="H285" s="74"/>
      <c r="I285" s="11"/>
    </row>
    <row r="286" spans="1:9" s="98" customFormat="1" ht="10.15" customHeight="1" x14ac:dyDescent="0.2">
      <c r="A286" s="90"/>
      <c r="B286" s="90"/>
      <c r="C286" s="91"/>
      <c r="D286" s="92"/>
      <c r="E286" s="104" t="s">
        <v>277</v>
      </c>
      <c r="G286" s="95">
        <v>1298.07</v>
      </c>
      <c r="H286" s="113"/>
      <c r="I286" s="103"/>
    </row>
    <row r="287" spans="1:9" s="4" customFormat="1" ht="8.25" x14ac:dyDescent="0.2">
      <c r="A287" s="44"/>
      <c r="B287" s="44"/>
      <c r="C287" s="48"/>
      <c r="D287" s="29"/>
      <c r="E287" s="60"/>
      <c r="F287" s="29"/>
      <c r="H287" s="74"/>
      <c r="I287" s="11"/>
    </row>
    <row r="288" spans="1:9" s="18" customFormat="1" ht="21" customHeight="1" x14ac:dyDescent="0.2">
      <c r="A288" s="116" t="s">
        <v>206</v>
      </c>
      <c r="B288" s="44"/>
      <c r="C288" s="64" t="s">
        <v>207</v>
      </c>
      <c r="D288" s="54" t="s">
        <v>59</v>
      </c>
      <c r="E288" s="161" t="s">
        <v>208</v>
      </c>
      <c r="F288" s="162">
        <v>15359340</v>
      </c>
      <c r="G288" s="57">
        <f>G297+G300+G301</f>
        <v>17644830.310000002</v>
      </c>
      <c r="H288" s="58">
        <f>IF(F288&gt;0,G288/F288,"-")</f>
        <v>1.1488013358646922</v>
      </c>
      <c r="I288" s="11"/>
    </row>
    <row r="289" spans="1:10" s="18" customFormat="1" ht="8.25" x14ac:dyDescent="0.2">
      <c r="A289" s="44"/>
      <c r="B289" s="44"/>
      <c r="C289" s="48"/>
      <c r="D289" s="16"/>
      <c r="E289" s="60"/>
      <c r="F289" s="16"/>
      <c r="G289" s="16"/>
      <c r="H289" s="17"/>
      <c r="I289" s="11"/>
    </row>
    <row r="290" spans="1:10" s="18" customFormat="1" ht="12.75" customHeight="1" x14ac:dyDescent="0.2">
      <c r="A290" s="44"/>
      <c r="B290" s="44"/>
      <c r="C290" s="48"/>
      <c r="D290" s="16"/>
      <c r="E290" s="19" t="s">
        <v>105</v>
      </c>
      <c r="F290" s="52">
        <f>IF(F$276=0,"-",F288/F$276)</f>
        <v>0.30760146523121962</v>
      </c>
      <c r="G290" s="52">
        <f>IF(G$276=0,"-",G288/G$276)</f>
        <v>0.33697469584433998</v>
      </c>
      <c r="H290" s="51"/>
      <c r="I290" s="11"/>
    </row>
    <row r="291" spans="1:10" s="18" customFormat="1" ht="8.25" x14ac:dyDescent="0.2">
      <c r="A291" s="44"/>
      <c r="B291" s="44"/>
      <c r="C291" s="48"/>
      <c r="D291" s="16"/>
      <c r="E291" s="60"/>
      <c r="F291" s="16"/>
      <c r="G291" s="16"/>
      <c r="H291" s="17"/>
      <c r="I291" s="11"/>
    </row>
    <row r="292" spans="1:10" s="4" customFormat="1" ht="40.15" customHeight="1" x14ac:dyDescent="0.2">
      <c r="A292" s="44"/>
      <c r="B292" s="44"/>
      <c r="C292" s="48"/>
      <c r="D292" s="29"/>
      <c r="E292" s="163" t="s">
        <v>209</v>
      </c>
      <c r="F292" s="29"/>
      <c r="G292" s="29"/>
      <c r="H292" s="70"/>
      <c r="I292" s="83"/>
      <c r="J292" s="86"/>
    </row>
    <row r="293" spans="1:10" s="4" customFormat="1" ht="8.25" x14ac:dyDescent="0.2">
      <c r="A293" s="44"/>
      <c r="B293" s="44"/>
      <c r="C293" s="48"/>
      <c r="D293" s="29"/>
      <c r="E293" s="163"/>
      <c r="F293" s="29"/>
      <c r="G293" s="29"/>
      <c r="H293" s="70"/>
      <c r="I293" s="11"/>
    </row>
    <row r="294" spans="1:10" s="4" customFormat="1" ht="8.25" x14ac:dyDescent="0.2">
      <c r="A294" s="44"/>
      <c r="B294" s="44"/>
      <c r="C294" s="48"/>
      <c r="D294" s="29"/>
      <c r="E294" s="60" t="s">
        <v>45</v>
      </c>
      <c r="G294" s="63"/>
      <c r="I294" s="164"/>
    </row>
    <row r="295" spans="1:10" s="4" customFormat="1" ht="8.25" x14ac:dyDescent="0.2">
      <c r="A295" s="44"/>
      <c r="B295" s="44"/>
      <c r="C295" s="48"/>
      <c r="D295" s="29"/>
      <c r="E295" s="60"/>
      <c r="F295" s="29"/>
      <c r="H295" s="74"/>
      <c r="I295" s="11"/>
    </row>
    <row r="296" spans="1:10" s="4" customFormat="1" ht="23.25" customHeight="1" x14ac:dyDescent="0.2">
      <c r="A296" s="63"/>
      <c r="B296" s="44"/>
      <c r="C296" s="48"/>
      <c r="E296" s="71" t="s">
        <v>210</v>
      </c>
      <c r="F296" s="29"/>
      <c r="G296" s="63"/>
      <c r="H296" s="74"/>
      <c r="I296" s="136"/>
    </row>
    <row r="297" spans="1:10" s="4" customFormat="1" ht="18" customHeight="1" x14ac:dyDescent="0.2">
      <c r="A297" s="63" t="s">
        <v>211</v>
      </c>
      <c r="B297" s="44"/>
      <c r="C297" s="48"/>
      <c r="E297" s="63" t="s">
        <v>212</v>
      </c>
      <c r="F297" s="29"/>
      <c r="G297" s="81">
        <v>12609.07</v>
      </c>
      <c r="H297" s="74"/>
      <c r="I297" s="136"/>
    </row>
    <row r="298" spans="1:10" s="4" customFormat="1" ht="8.25" x14ac:dyDescent="0.2">
      <c r="A298" s="63"/>
      <c r="B298" s="44"/>
      <c r="C298" s="48"/>
      <c r="E298" s="63"/>
      <c r="F298" s="29"/>
      <c r="G298" s="63"/>
      <c r="H298" s="74"/>
      <c r="I298" s="11"/>
    </row>
    <row r="299" spans="1:10" s="4" customFormat="1" ht="24.75" x14ac:dyDescent="0.2">
      <c r="A299" s="63"/>
      <c r="B299" s="44"/>
      <c r="C299" s="48"/>
      <c r="E299" s="71" t="s">
        <v>213</v>
      </c>
      <c r="F299" s="29"/>
      <c r="G299" s="63"/>
      <c r="H299" s="74"/>
      <c r="I299" s="136"/>
    </row>
    <row r="300" spans="1:10" s="4" customFormat="1" ht="8.25" x14ac:dyDescent="0.2">
      <c r="A300" s="63" t="s">
        <v>214</v>
      </c>
      <c r="B300" s="44"/>
      <c r="C300" s="48"/>
      <c r="E300" s="63" t="s">
        <v>215</v>
      </c>
      <c r="F300" s="29"/>
      <c r="G300" s="81">
        <v>13495165.49</v>
      </c>
      <c r="H300" s="74"/>
      <c r="I300" s="136"/>
    </row>
    <row r="301" spans="1:10" s="4" customFormat="1" ht="16.5" x14ac:dyDescent="0.2">
      <c r="A301" s="63" t="s">
        <v>216</v>
      </c>
      <c r="B301" s="44"/>
      <c r="C301" s="48"/>
      <c r="E301" s="63" t="s">
        <v>217</v>
      </c>
      <c r="F301" s="29"/>
      <c r="G301" s="81">
        <v>4137055.75</v>
      </c>
      <c r="H301" s="74"/>
      <c r="I301" s="136"/>
    </row>
    <row r="302" spans="1:10" s="4" customFormat="1" ht="8.25" x14ac:dyDescent="0.2">
      <c r="A302" s="63"/>
      <c r="B302" s="44"/>
      <c r="C302" s="48"/>
      <c r="E302" s="63"/>
      <c r="F302" s="29"/>
      <c r="G302" s="63"/>
      <c r="H302" s="74"/>
      <c r="I302" s="11"/>
    </row>
    <row r="303" spans="1:10" s="18" customFormat="1" ht="12.95" customHeight="1" x14ac:dyDescent="0.2">
      <c r="A303" s="44" t="s">
        <v>218</v>
      </c>
      <c r="B303" s="44"/>
      <c r="C303" s="64"/>
      <c r="D303" s="54" t="s">
        <v>104</v>
      </c>
      <c r="E303" s="161" t="s">
        <v>219</v>
      </c>
      <c r="F303" s="56">
        <f>F308+F338+F345+F352+F376</f>
        <v>34573257</v>
      </c>
      <c r="G303" s="57">
        <f>G308+G338+G345+G352+G376</f>
        <v>34716350.25</v>
      </c>
      <c r="H303" s="58">
        <f>IF(F303&gt;0,G303/F303,"-")</f>
        <v>1.004138842053556</v>
      </c>
      <c r="I303" s="11"/>
    </row>
    <row r="304" spans="1:10" s="18" customFormat="1" ht="8.25" x14ac:dyDescent="0.2">
      <c r="A304" s="44"/>
      <c r="B304" s="44"/>
      <c r="C304" s="48"/>
      <c r="D304" s="16"/>
      <c r="E304" s="60"/>
      <c r="F304" s="16"/>
      <c r="G304" s="16"/>
      <c r="H304" s="17"/>
      <c r="I304" s="11"/>
    </row>
    <row r="305" spans="1:9" s="18" customFormat="1" ht="12.75" customHeight="1" x14ac:dyDescent="0.2">
      <c r="A305" s="44"/>
      <c r="B305" s="44"/>
      <c r="C305" s="48"/>
      <c r="D305" s="16"/>
      <c r="E305" s="19" t="s">
        <v>105</v>
      </c>
      <c r="F305" s="52">
        <f>IF(F$276=0,"-",F303/F$276)</f>
        <v>0.69239853476878044</v>
      </c>
      <c r="G305" s="52">
        <f>IF(G$276=0,"-",G303/G$276)</f>
        <v>0.66300051407631388</v>
      </c>
      <c r="H305" s="51"/>
      <c r="I305" s="11"/>
    </row>
    <row r="306" spans="1:9" s="18" customFormat="1" ht="8.25" x14ac:dyDescent="0.2">
      <c r="A306" s="44"/>
      <c r="B306" s="44"/>
      <c r="C306" s="48"/>
      <c r="D306" s="16"/>
      <c r="E306" s="71" t="s">
        <v>45</v>
      </c>
      <c r="G306" s="16"/>
      <c r="H306" s="17"/>
      <c r="I306" s="11"/>
    </row>
    <row r="307" spans="1:9" s="18" customFormat="1" ht="8.25" x14ac:dyDescent="0.2">
      <c r="A307" s="44"/>
      <c r="B307" s="44"/>
      <c r="C307" s="48"/>
      <c r="D307" s="16"/>
      <c r="E307" s="71"/>
      <c r="G307" s="16"/>
      <c r="H307" s="17"/>
      <c r="I307" s="11"/>
    </row>
    <row r="308" spans="1:9" s="4" customFormat="1" ht="13.5" customHeight="1" x14ac:dyDescent="0.2">
      <c r="A308" s="44" t="s">
        <v>220</v>
      </c>
      <c r="C308" s="64" t="s">
        <v>221</v>
      </c>
      <c r="D308" s="65"/>
      <c r="E308" s="66" t="s">
        <v>222</v>
      </c>
      <c r="F308" s="77">
        <f>SUM(F311:F312)</f>
        <v>180375</v>
      </c>
      <c r="G308" s="78">
        <f>SUM(G311:G312)</f>
        <v>180374.27</v>
      </c>
      <c r="H308" s="76">
        <f>IF(F308&gt;0,G308/F308,"-")</f>
        <v>0.99999595287595278</v>
      </c>
      <c r="I308" s="11"/>
    </row>
    <row r="309" spans="1:9" s="4" customFormat="1" ht="4.5" customHeight="1" x14ac:dyDescent="0.2">
      <c r="A309" s="44"/>
      <c r="B309" s="44"/>
      <c r="C309" s="48"/>
      <c r="D309" s="29"/>
      <c r="E309" s="60"/>
      <c r="F309" s="29"/>
      <c r="G309" s="29"/>
      <c r="H309" s="70"/>
      <c r="I309" s="11"/>
    </row>
    <row r="310" spans="1:9" s="4" customFormat="1" ht="10.5" customHeight="1" x14ac:dyDescent="0.2">
      <c r="A310" s="44"/>
      <c r="B310" s="44"/>
      <c r="C310" s="48"/>
      <c r="D310" s="29"/>
      <c r="E310" s="60"/>
      <c r="F310" s="133" t="s">
        <v>134</v>
      </c>
      <c r="G310" s="134" t="s">
        <v>135</v>
      </c>
      <c r="H310" s="70"/>
      <c r="I310" s="180" t="s">
        <v>223</v>
      </c>
    </row>
    <row r="311" spans="1:9" s="4" customFormat="1" ht="15" hidden="1" customHeight="1" x14ac:dyDescent="0.2">
      <c r="A311" s="44"/>
      <c r="B311" s="44"/>
      <c r="C311" s="48"/>
      <c r="D311" s="29"/>
      <c r="E311" s="63" t="s">
        <v>224</v>
      </c>
      <c r="F311" s="80"/>
      <c r="G311" s="81"/>
      <c r="H311" s="74"/>
      <c r="I311" s="180"/>
    </row>
    <row r="312" spans="1:9" s="4" customFormat="1" ht="15" customHeight="1" x14ac:dyDescent="0.2">
      <c r="A312" s="44"/>
      <c r="B312" s="44"/>
      <c r="C312" s="48"/>
      <c r="D312" s="29"/>
      <c r="E312" s="63" t="s">
        <v>225</v>
      </c>
      <c r="F312" s="61">
        <f>F317+F323+F329+F334+F336</f>
        <v>180375</v>
      </c>
      <c r="G312" s="63">
        <f>G317+G323+G329+G334+G336</f>
        <v>180374.27</v>
      </c>
      <c r="H312" s="74"/>
      <c r="I312" s="180"/>
    </row>
    <row r="313" spans="1:9" s="4" customFormat="1" ht="12.75" customHeight="1" x14ac:dyDescent="0.2">
      <c r="A313" s="44"/>
      <c r="B313" s="44"/>
      <c r="C313" s="48"/>
      <c r="D313" s="29"/>
      <c r="E313" s="165" t="s">
        <v>226</v>
      </c>
      <c r="F313" s="80">
        <v>2</v>
      </c>
      <c r="G313" s="80">
        <v>2</v>
      </c>
      <c r="H313" s="74"/>
      <c r="I313" s="180"/>
    </row>
    <row r="314" spans="1:9" s="4" customFormat="1" ht="8.25" customHeight="1" x14ac:dyDescent="0.2">
      <c r="A314" s="44"/>
      <c r="B314" s="44"/>
      <c r="C314" s="48"/>
      <c r="D314" s="29"/>
      <c r="E314" s="60" t="s">
        <v>45</v>
      </c>
      <c r="G314" s="63"/>
      <c r="H314" s="74"/>
      <c r="I314" s="180"/>
    </row>
    <row r="315" spans="1:9" s="4" customFormat="1" ht="8.25" customHeight="1" x14ac:dyDescent="0.2">
      <c r="A315" s="44"/>
      <c r="B315" s="44"/>
      <c r="C315" s="48"/>
      <c r="D315" s="29"/>
      <c r="H315" s="74"/>
      <c r="I315" s="180"/>
    </row>
    <row r="316" spans="1:9" s="4" customFormat="1" ht="12" customHeight="1" x14ac:dyDescent="0.2">
      <c r="C316" s="13"/>
      <c r="D316" s="29"/>
      <c r="E316" s="61" t="s">
        <v>227</v>
      </c>
      <c r="G316" s="63"/>
      <c r="H316" s="74"/>
      <c r="I316" s="11"/>
    </row>
    <row r="317" spans="1:9" s="4" customFormat="1" ht="8.4499999999999993" customHeight="1" x14ac:dyDescent="0.2">
      <c r="C317" s="13"/>
      <c r="D317" s="29"/>
      <c r="E317" s="166" t="s">
        <v>266</v>
      </c>
      <c r="F317" s="80">
        <v>8701</v>
      </c>
      <c r="G317" s="81">
        <v>7074.27</v>
      </c>
      <c r="H317" s="74"/>
      <c r="I317" s="181" t="s">
        <v>229</v>
      </c>
    </row>
    <row r="318" spans="1:9" s="4" customFormat="1" ht="9" x14ac:dyDescent="0.2">
      <c r="C318" s="13"/>
      <c r="D318" s="29"/>
      <c r="E318" s="36" t="s">
        <v>230</v>
      </c>
      <c r="F318" s="80">
        <v>111</v>
      </c>
      <c r="G318" s="80">
        <v>111</v>
      </c>
      <c r="H318" s="74"/>
      <c r="I318" s="181"/>
    </row>
    <row r="319" spans="1:9" s="4" customFormat="1" ht="8.25" x14ac:dyDescent="0.2">
      <c r="C319" s="13"/>
      <c r="D319" s="29"/>
      <c r="E319" s="36"/>
      <c r="F319" s="61"/>
      <c r="G319" s="61"/>
      <c r="H319" s="74"/>
      <c r="I319" s="181"/>
    </row>
    <row r="320" spans="1:9" s="4" customFormat="1" ht="16.5" x14ac:dyDescent="0.2">
      <c r="C320" s="13"/>
      <c r="D320" s="29"/>
      <c r="E320" s="166" t="s">
        <v>267</v>
      </c>
      <c r="F320" s="61"/>
      <c r="G320" s="61"/>
      <c r="H320" s="74"/>
      <c r="I320" s="181"/>
    </row>
    <row r="321" spans="3:9" s="4" customFormat="1" ht="8.25" x14ac:dyDescent="0.2">
      <c r="C321" s="13"/>
      <c r="D321" s="29"/>
      <c r="E321" s="36"/>
      <c r="F321" s="61"/>
      <c r="G321" s="61"/>
      <c r="H321" s="74"/>
      <c r="I321" s="181"/>
    </row>
    <row r="322" spans="3:9" s="4" customFormat="1" ht="12" customHeight="1" x14ac:dyDescent="0.2">
      <c r="C322" s="13"/>
      <c r="D322" s="29"/>
      <c r="E322" s="61" t="s">
        <v>232</v>
      </c>
      <c r="G322" s="63"/>
      <c r="H322" s="74"/>
      <c r="I322" s="181"/>
    </row>
    <row r="323" spans="3:9" s="4" customFormat="1" ht="8.25" x14ac:dyDescent="0.2">
      <c r="C323" s="13"/>
      <c r="D323" s="29"/>
      <c r="E323" s="166" t="s">
        <v>275</v>
      </c>
      <c r="F323" s="61">
        <f>180375-8701</f>
        <v>171674</v>
      </c>
      <c r="G323" s="63">
        <f>180374.27-G317</f>
        <v>173300</v>
      </c>
      <c r="H323" s="74"/>
      <c r="I323" s="181"/>
    </row>
    <row r="324" spans="3:9" s="4" customFormat="1" ht="9" x14ac:dyDescent="0.2">
      <c r="C324" s="13"/>
      <c r="D324" s="29"/>
      <c r="E324" s="36" t="s">
        <v>230</v>
      </c>
      <c r="F324" s="61">
        <v>13</v>
      </c>
      <c r="G324" s="61">
        <v>13</v>
      </c>
      <c r="H324" s="74"/>
      <c r="I324" s="181"/>
    </row>
    <row r="325" spans="3:9" s="4" customFormat="1" ht="8.25" x14ac:dyDescent="0.2">
      <c r="C325" s="13"/>
      <c r="D325" s="29"/>
      <c r="E325" s="36"/>
      <c r="F325" s="61"/>
      <c r="G325" s="61"/>
      <c r="H325" s="74"/>
      <c r="I325" s="181"/>
    </row>
    <row r="326" spans="3:9" s="4" customFormat="1" ht="8.25" x14ac:dyDescent="0.2">
      <c r="C326" s="13"/>
      <c r="D326" s="29"/>
      <c r="E326" s="166" t="s">
        <v>276</v>
      </c>
      <c r="F326" s="61"/>
      <c r="G326" s="61"/>
      <c r="H326" s="74"/>
      <c r="I326" s="181"/>
    </row>
    <row r="327" spans="3:9" s="4" customFormat="1" ht="8.25" x14ac:dyDescent="0.2">
      <c r="C327" s="13"/>
      <c r="D327" s="29"/>
      <c r="E327" s="36"/>
      <c r="F327" s="61"/>
      <c r="G327" s="61"/>
      <c r="H327" s="74"/>
      <c r="I327" s="181"/>
    </row>
    <row r="328" spans="3:9" s="4" customFormat="1" ht="12" hidden="1" customHeight="1" x14ac:dyDescent="0.2">
      <c r="C328" s="13"/>
      <c r="D328" s="29"/>
      <c r="E328" s="61" t="s">
        <v>233</v>
      </c>
      <c r="G328" s="63"/>
      <c r="H328" s="74"/>
      <c r="I328" s="181"/>
    </row>
    <row r="329" spans="3:9" s="4" customFormat="1" ht="8.25" hidden="1" x14ac:dyDescent="0.2">
      <c r="C329" s="13"/>
      <c r="D329" s="29"/>
      <c r="E329" s="166" t="s">
        <v>228</v>
      </c>
      <c r="F329" s="80"/>
      <c r="G329" s="81"/>
      <c r="H329" s="74"/>
      <c r="I329" s="181"/>
    </row>
    <row r="330" spans="3:9" s="4" customFormat="1" ht="9" hidden="1" x14ac:dyDescent="0.2">
      <c r="C330" s="13"/>
      <c r="D330" s="29"/>
      <c r="E330" s="36" t="s">
        <v>230</v>
      </c>
      <c r="F330" s="80"/>
      <c r="G330" s="80"/>
      <c r="H330" s="74"/>
      <c r="I330" s="181"/>
    </row>
    <row r="331" spans="3:9" s="4" customFormat="1" ht="8.25" hidden="1" x14ac:dyDescent="0.2">
      <c r="C331" s="13"/>
      <c r="D331" s="29"/>
      <c r="E331" s="60"/>
      <c r="F331" s="29"/>
      <c r="G331" s="63"/>
      <c r="H331" s="74"/>
      <c r="I331" s="181"/>
    </row>
    <row r="332" spans="3:9" s="4" customFormat="1" ht="16.5" hidden="1" x14ac:dyDescent="0.2">
      <c r="C332" s="13"/>
      <c r="D332" s="29"/>
      <c r="E332" s="166" t="s">
        <v>231</v>
      </c>
      <c r="F332" s="29"/>
      <c r="G332" s="63"/>
      <c r="H332" s="74"/>
      <c r="I332" s="181"/>
    </row>
    <row r="333" spans="3:9" s="4" customFormat="1" ht="8.25" hidden="1" x14ac:dyDescent="0.2">
      <c r="C333" s="13"/>
      <c r="D333" s="29"/>
      <c r="E333" s="60"/>
      <c r="F333" s="29"/>
      <c r="G333" s="63"/>
      <c r="H333" s="74"/>
      <c r="I333" s="181"/>
    </row>
    <row r="334" spans="3:9" s="4" customFormat="1" ht="24.75" hidden="1" x14ac:dyDescent="0.2">
      <c r="C334" s="13"/>
      <c r="D334" s="29"/>
      <c r="E334" s="71" t="s">
        <v>234</v>
      </c>
      <c r="F334" s="80"/>
      <c r="G334" s="81"/>
      <c r="H334" s="74"/>
      <c r="I334" s="181"/>
    </row>
    <row r="335" spans="3:9" s="4" customFormat="1" ht="8.25" hidden="1" x14ac:dyDescent="0.2">
      <c r="C335" s="13"/>
      <c r="D335" s="29"/>
      <c r="E335" s="60"/>
      <c r="F335" s="29"/>
      <c r="G335" s="63"/>
      <c r="H335" s="74"/>
      <c r="I335" s="11"/>
    </row>
    <row r="336" spans="3:9" s="4" customFormat="1" ht="16.5" hidden="1" x14ac:dyDescent="0.2">
      <c r="C336" s="13"/>
      <c r="D336" s="29"/>
      <c r="E336" s="71" t="s">
        <v>235</v>
      </c>
      <c r="F336" s="80"/>
      <c r="G336" s="81"/>
      <c r="H336" s="74"/>
      <c r="I336" s="11"/>
    </row>
    <row r="337" spans="1:9" s="4" customFormat="1" ht="1.5" customHeight="1" x14ac:dyDescent="0.2">
      <c r="C337" s="13"/>
      <c r="D337" s="29"/>
      <c r="E337" s="60"/>
      <c r="F337" s="29"/>
      <c r="G337" s="63"/>
      <c r="H337" s="74"/>
      <c r="I337" s="11"/>
    </row>
    <row r="338" spans="1:9" s="4" customFormat="1" ht="11.25" customHeight="1" x14ac:dyDescent="0.2">
      <c r="A338" s="44" t="s">
        <v>236</v>
      </c>
      <c r="C338" s="64" t="s">
        <v>221</v>
      </c>
      <c r="D338" s="65"/>
      <c r="E338" s="66" t="s">
        <v>237</v>
      </c>
      <c r="F338" s="77">
        <f>SUM(F340:F341)</f>
        <v>25210368</v>
      </c>
      <c r="G338" s="78">
        <f>SUM(G340:G341)</f>
        <v>25299391.399999999</v>
      </c>
      <c r="H338" s="76">
        <f>IF(F338&gt;0,G338/F338,"-")</f>
        <v>1.0035312217576513</v>
      </c>
      <c r="I338" s="11"/>
    </row>
    <row r="339" spans="1:9" s="4" customFormat="1" ht="10.5" customHeight="1" x14ac:dyDescent="0.2">
      <c r="A339" s="44"/>
      <c r="B339" s="44"/>
      <c r="C339" s="48"/>
      <c r="D339" s="29"/>
      <c r="E339" s="60"/>
      <c r="F339" s="133" t="s">
        <v>134</v>
      </c>
      <c r="G339" s="134" t="s">
        <v>135</v>
      </c>
      <c r="H339" s="70"/>
      <c r="I339" s="11"/>
    </row>
    <row r="340" spans="1:9" s="4" customFormat="1" ht="8.25" hidden="1" x14ac:dyDescent="0.2">
      <c r="C340" s="13"/>
      <c r="D340" s="29"/>
      <c r="E340" s="63" t="s">
        <v>224</v>
      </c>
      <c r="F340" s="80">
        <v>0</v>
      </c>
      <c r="G340" s="81">
        <v>0</v>
      </c>
      <c r="H340" s="74"/>
      <c r="I340" s="11"/>
    </row>
    <row r="341" spans="1:9" s="4" customFormat="1" ht="8.25" x14ac:dyDescent="0.2">
      <c r="C341" s="13"/>
      <c r="D341" s="29"/>
      <c r="E341" s="63" t="s">
        <v>225</v>
      </c>
      <c r="F341" s="80">
        <v>25210368</v>
      </c>
      <c r="G341" s="81">
        <v>25299391.399999999</v>
      </c>
      <c r="H341" s="74"/>
      <c r="I341" s="11"/>
    </row>
    <row r="342" spans="1:9" s="4" customFormat="1" ht="8.25" x14ac:dyDescent="0.2">
      <c r="C342" s="13"/>
      <c r="D342" s="29"/>
      <c r="E342" s="165" t="s">
        <v>238</v>
      </c>
      <c r="F342" s="80">
        <v>11</v>
      </c>
      <c r="G342" s="80">
        <v>11</v>
      </c>
      <c r="H342" s="74"/>
      <c r="I342" s="11"/>
    </row>
    <row r="343" spans="1:9" s="4" customFormat="1" ht="9" x14ac:dyDescent="0.2">
      <c r="C343" s="13"/>
      <c r="D343" s="29"/>
      <c r="E343" s="36" t="s">
        <v>230</v>
      </c>
      <c r="F343" s="80">
        <v>1185.26</v>
      </c>
      <c r="G343" s="80">
        <v>1185.26</v>
      </c>
      <c r="H343" s="74"/>
      <c r="I343" s="11"/>
    </row>
    <row r="344" spans="1:9" s="4" customFormat="1" ht="8.25" x14ac:dyDescent="0.2">
      <c r="C344" s="13"/>
      <c r="D344" s="29"/>
      <c r="E344" s="36"/>
      <c r="F344" s="29"/>
      <c r="G344" s="63"/>
      <c r="H344" s="74"/>
      <c r="I344" s="11"/>
    </row>
    <row r="345" spans="1:9" s="4" customFormat="1" ht="9.75" customHeight="1" x14ac:dyDescent="0.2">
      <c r="A345" s="44" t="s">
        <v>239</v>
      </c>
      <c r="C345" s="64" t="s">
        <v>221</v>
      </c>
      <c r="D345" s="65"/>
      <c r="E345" s="66" t="s">
        <v>240</v>
      </c>
      <c r="F345" s="77">
        <f>SUM(F347:F348)</f>
        <v>900514</v>
      </c>
      <c r="G345" s="78">
        <f>SUM(G347:G348)</f>
        <v>954584.58000000007</v>
      </c>
      <c r="H345" s="76">
        <f>IF(F345&gt;0,G345/F345,"-")</f>
        <v>1.0600441303522212</v>
      </c>
      <c r="I345" s="11"/>
    </row>
    <row r="346" spans="1:9" s="4" customFormat="1" ht="10.5" customHeight="1" x14ac:dyDescent="0.2">
      <c r="A346" s="44"/>
      <c r="B346" s="44"/>
      <c r="C346" s="48"/>
      <c r="D346" s="29"/>
      <c r="E346" s="60"/>
      <c r="F346" s="133" t="s">
        <v>134</v>
      </c>
      <c r="G346" s="134" t="s">
        <v>135</v>
      </c>
      <c r="H346" s="70"/>
      <c r="I346" s="11"/>
    </row>
    <row r="347" spans="1:9" s="4" customFormat="1" ht="8.25" x14ac:dyDescent="0.2">
      <c r="C347" s="13"/>
      <c r="D347" s="29"/>
      <c r="E347" s="63" t="s">
        <v>224</v>
      </c>
      <c r="F347" s="80">
        <v>446790</v>
      </c>
      <c r="G347" s="81">
        <v>500860.58</v>
      </c>
      <c r="H347" s="74"/>
      <c r="I347" s="11"/>
    </row>
    <row r="348" spans="1:9" s="4" customFormat="1" ht="8.25" x14ac:dyDescent="0.2">
      <c r="C348" s="13"/>
      <c r="D348" s="29"/>
      <c r="E348" s="63" t="s">
        <v>225</v>
      </c>
      <c r="F348" s="80">
        <v>453724</v>
      </c>
      <c r="G348" s="81">
        <v>453724</v>
      </c>
      <c r="H348" s="74"/>
      <c r="I348" s="11"/>
    </row>
    <row r="349" spans="1:9" s="4" customFormat="1" ht="8.25" x14ac:dyDescent="0.2">
      <c r="C349" s="13"/>
      <c r="D349" s="29"/>
      <c r="E349" s="165" t="s">
        <v>241</v>
      </c>
      <c r="F349" s="80">
        <v>2</v>
      </c>
      <c r="G349" s="80">
        <v>2</v>
      </c>
      <c r="H349" s="74"/>
      <c r="I349" s="11"/>
    </row>
    <row r="350" spans="1:9" s="4" customFormat="1" ht="9" x14ac:dyDescent="0.2">
      <c r="C350" s="13"/>
      <c r="D350" s="29"/>
      <c r="E350" s="36" t="s">
        <v>230</v>
      </c>
      <c r="F350" s="80">
        <v>42.6</v>
      </c>
      <c r="G350" s="80">
        <v>42.6</v>
      </c>
      <c r="H350" s="74"/>
      <c r="I350" s="11"/>
    </row>
    <row r="351" spans="1:9" s="4" customFormat="1" ht="8.25" x14ac:dyDescent="0.2">
      <c r="C351" s="13"/>
      <c r="D351" s="29"/>
      <c r="E351" s="36"/>
      <c r="F351" s="29"/>
      <c r="G351" s="63"/>
      <c r="H351" s="74"/>
      <c r="I351" s="11"/>
    </row>
    <row r="352" spans="1:9" s="4" customFormat="1" ht="10.5" customHeight="1" x14ac:dyDescent="0.2">
      <c r="A352" s="44" t="s">
        <v>242</v>
      </c>
      <c r="C352" s="64" t="s">
        <v>221</v>
      </c>
      <c r="D352" s="65"/>
      <c r="E352" s="66" t="s">
        <v>243</v>
      </c>
      <c r="F352" s="77">
        <f>SUM(F354:F355)</f>
        <v>8282000</v>
      </c>
      <c r="G352" s="78">
        <f>SUM(G354:G355)</f>
        <v>8282000</v>
      </c>
      <c r="H352" s="76">
        <f>IF(F352&gt;0,G352/F352,"-")</f>
        <v>1</v>
      </c>
      <c r="I352" s="11"/>
    </row>
    <row r="353" spans="1:9" s="4" customFormat="1" ht="10.5" customHeight="1" x14ac:dyDescent="0.2">
      <c r="A353" s="44"/>
      <c r="B353" s="44"/>
      <c r="C353" s="48"/>
      <c r="D353" s="29"/>
      <c r="E353" s="60"/>
      <c r="F353" s="133" t="s">
        <v>134</v>
      </c>
      <c r="G353" s="134" t="s">
        <v>135</v>
      </c>
      <c r="H353" s="70"/>
      <c r="I353" s="180" t="s">
        <v>223</v>
      </c>
    </row>
    <row r="354" spans="1:9" s="4" customFormat="1" ht="12.75" hidden="1" customHeight="1" x14ac:dyDescent="0.2">
      <c r="C354" s="13"/>
      <c r="D354" s="29"/>
      <c r="E354" s="63" t="s">
        <v>224</v>
      </c>
      <c r="F354" s="80"/>
      <c r="G354" s="81"/>
      <c r="H354" s="74"/>
      <c r="I354" s="180"/>
    </row>
    <row r="355" spans="1:9" s="4" customFormat="1" ht="12.75" customHeight="1" x14ac:dyDescent="0.2">
      <c r="C355" s="13"/>
      <c r="D355" s="29"/>
      <c r="E355" s="63" t="s">
        <v>225</v>
      </c>
      <c r="F355" s="61">
        <f>F359+F366+F372+F374</f>
        <v>8282000</v>
      </c>
      <c r="G355" s="63">
        <f>G359+G366+G372+G374</f>
        <v>8282000</v>
      </c>
      <c r="H355" s="74"/>
      <c r="I355" s="180"/>
    </row>
    <row r="356" spans="1:9" s="4" customFormat="1" ht="14.25" customHeight="1" x14ac:dyDescent="0.2">
      <c r="C356" s="13"/>
      <c r="D356" s="29"/>
      <c r="E356" s="165" t="s">
        <v>226</v>
      </c>
      <c r="F356" s="80">
        <v>1</v>
      </c>
      <c r="G356" s="80">
        <v>1</v>
      </c>
      <c r="H356" s="74"/>
      <c r="I356" s="180"/>
    </row>
    <row r="357" spans="1:9" s="4" customFormat="1" ht="12" customHeight="1" x14ac:dyDescent="0.2">
      <c r="C357" s="13"/>
      <c r="D357" s="29"/>
      <c r="H357" s="74"/>
      <c r="I357" s="180"/>
    </row>
    <row r="358" spans="1:9" s="4" customFormat="1" ht="12" customHeight="1" x14ac:dyDescent="0.2">
      <c r="C358" s="13"/>
      <c r="D358" s="29"/>
      <c r="E358" s="61" t="s">
        <v>227</v>
      </c>
      <c r="G358" s="63"/>
      <c r="H358" s="74"/>
      <c r="I358" s="11"/>
    </row>
    <row r="359" spans="1:9" s="4" customFormat="1" ht="10.15" customHeight="1" x14ac:dyDescent="0.2">
      <c r="C359" s="13"/>
      <c r="D359" s="29"/>
      <c r="E359" s="166" t="s">
        <v>268</v>
      </c>
      <c r="F359" s="80">
        <v>8282000</v>
      </c>
      <c r="G359" s="81">
        <v>8282000</v>
      </c>
      <c r="H359" s="74"/>
      <c r="I359" s="181" t="s">
        <v>244</v>
      </c>
    </row>
    <row r="360" spans="1:9" s="4" customFormat="1" ht="10.15" customHeight="1" x14ac:dyDescent="0.2">
      <c r="C360" s="13"/>
      <c r="D360" s="29"/>
      <c r="E360" s="36" t="s">
        <v>245</v>
      </c>
      <c r="F360" s="80">
        <v>663</v>
      </c>
      <c r="G360" s="80">
        <v>663</v>
      </c>
      <c r="H360" s="74"/>
      <c r="I360" s="181"/>
    </row>
    <row r="361" spans="1:9" s="4" customFormat="1" ht="10.15" customHeight="1" x14ac:dyDescent="0.2">
      <c r="C361" s="13"/>
      <c r="D361" s="29"/>
      <c r="E361" s="36" t="s">
        <v>246</v>
      </c>
      <c r="F361" s="80">
        <v>1301.6400000000001</v>
      </c>
      <c r="G361" s="80">
        <v>1301.6400000000001</v>
      </c>
      <c r="H361" s="74"/>
      <c r="I361" s="181"/>
    </row>
    <row r="362" spans="1:9" s="4" customFormat="1" ht="12.75" customHeight="1" x14ac:dyDescent="0.2">
      <c r="C362" s="13"/>
      <c r="D362" s="29"/>
      <c r="E362" s="36"/>
      <c r="F362" s="61"/>
      <c r="G362" s="61"/>
      <c r="H362" s="74"/>
      <c r="I362" s="181"/>
    </row>
    <row r="363" spans="1:9" s="4" customFormat="1" ht="15" customHeight="1" x14ac:dyDescent="0.2">
      <c r="C363" s="13"/>
      <c r="D363" s="29"/>
      <c r="E363" s="166" t="s">
        <v>269</v>
      </c>
      <c r="F363" s="61"/>
      <c r="G363" s="61"/>
      <c r="H363" s="74"/>
      <c r="I363" s="181"/>
    </row>
    <row r="364" spans="1:9" s="4" customFormat="1" ht="12.75" hidden="1" customHeight="1" x14ac:dyDescent="0.2">
      <c r="C364" s="13"/>
      <c r="D364" s="29"/>
      <c r="E364" s="36"/>
      <c r="F364" s="61"/>
      <c r="G364" s="61"/>
      <c r="H364" s="74"/>
      <c r="I364" s="181"/>
    </row>
    <row r="365" spans="1:9" s="4" customFormat="1" ht="12" hidden="1" customHeight="1" x14ac:dyDescent="0.2">
      <c r="C365" s="13"/>
      <c r="D365" s="29"/>
      <c r="E365" s="61" t="s">
        <v>232</v>
      </c>
      <c r="G365" s="63"/>
      <c r="H365" s="74"/>
      <c r="I365" s="181"/>
    </row>
    <row r="366" spans="1:9" s="4" customFormat="1" ht="10.15" hidden="1" customHeight="1" x14ac:dyDescent="0.2">
      <c r="C366" s="13"/>
      <c r="D366" s="29"/>
      <c r="E366" s="166" t="s">
        <v>228</v>
      </c>
      <c r="F366" s="80"/>
      <c r="G366" s="81"/>
      <c r="H366" s="74"/>
      <c r="I366" s="181"/>
    </row>
    <row r="367" spans="1:9" s="4" customFormat="1" ht="10.15" hidden="1" customHeight="1" x14ac:dyDescent="0.2">
      <c r="C367" s="13"/>
      <c r="D367" s="29"/>
      <c r="E367" s="36" t="s">
        <v>245</v>
      </c>
      <c r="F367" s="80"/>
      <c r="G367" s="80"/>
      <c r="H367" s="74"/>
      <c r="I367" s="181"/>
    </row>
    <row r="368" spans="1:9" s="4" customFormat="1" ht="10.15" hidden="1" customHeight="1" x14ac:dyDescent="0.2">
      <c r="C368" s="13"/>
      <c r="D368" s="29"/>
      <c r="E368" s="36" t="s">
        <v>246</v>
      </c>
      <c r="F368" s="80"/>
      <c r="G368" s="80"/>
      <c r="H368" s="74"/>
      <c r="I368" s="181"/>
    </row>
    <row r="369" spans="1:9" s="4" customFormat="1" ht="8.25" hidden="1" x14ac:dyDescent="0.2">
      <c r="C369" s="13"/>
      <c r="D369" s="29"/>
      <c r="E369" s="36"/>
      <c r="F369" s="29"/>
      <c r="G369" s="63"/>
      <c r="H369" s="74"/>
      <c r="I369" s="181"/>
    </row>
    <row r="370" spans="1:9" s="4" customFormat="1" ht="16.5" hidden="1" x14ac:dyDescent="0.2">
      <c r="C370" s="13"/>
      <c r="D370" s="29"/>
      <c r="E370" s="166" t="s">
        <v>231</v>
      </c>
      <c r="F370" s="29"/>
      <c r="G370" s="63"/>
      <c r="H370" s="74"/>
      <c r="I370" s="181"/>
    </row>
    <row r="371" spans="1:9" s="4" customFormat="1" ht="8.25" hidden="1" x14ac:dyDescent="0.2">
      <c r="C371" s="13"/>
      <c r="D371" s="29"/>
      <c r="E371" s="36"/>
      <c r="F371" s="29"/>
      <c r="G371" s="63"/>
      <c r="H371" s="74"/>
      <c r="I371" s="181"/>
    </row>
    <row r="372" spans="1:9" s="4" customFormat="1" ht="24.75" hidden="1" x14ac:dyDescent="0.2">
      <c r="C372" s="13"/>
      <c r="D372" s="29"/>
      <c r="E372" s="71" t="s">
        <v>234</v>
      </c>
      <c r="F372" s="80"/>
      <c r="G372" s="81"/>
      <c r="H372" s="74"/>
      <c r="I372" s="181"/>
    </row>
    <row r="373" spans="1:9" s="4" customFormat="1" ht="8.25" hidden="1" x14ac:dyDescent="0.2">
      <c r="C373" s="13"/>
      <c r="D373" s="29"/>
      <c r="E373" s="60"/>
      <c r="F373" s="29"/>
      <c r="G373" s="63"/>
      <c r="H373" s="74"/>
      <c r="I373" s="181"/>
    </row>
    <row r="374" spans="1:9" s="4" customFormat="1" ht="16.5" hidden="1" x14ac:dyDescent="0.2">
      <c r="C374" s="13"/>
      <c r="D374" s="29"/>
      <c r="E374" s="71" t="s">
        <v>235</v>
      </c>
      <c r="F374" s="80"/>
      <c r="G374" s="81"/>
      <c r="H374" s="74"/>
      <c r="I374" s="181"/>
    </row>
    <row r="375" spans="1:9" s="4" customFormat="1" ht="8.25" x14ac:dyDescent="0.2">
      <c r="C375" s="13"/>
      <c r="D375" s="29"/>
      <c r="E375" s="60"/>
      <c r="F375" s="29"/>
      <c r="G375" s="63"/>
      <c r="H375" s="74"/>
      <c r="I375" s="181"/>
    </row>
    <row r="376" spans="1:9" s="4" customFormat="1" ht="16.5" hidden="1" x14ac:dyDescent="0.2">
      <c r="A376" s="44" t="s">
        <v>247</v>
      </c>
      <c r="C376" s="64" t="s">
        <v>248</v>
      </c>
      <c r="D376" s="65"/>
      <c r="E376" s="66" t="s">
        <v>249</v>
      </c>
      <c r="F376" s="77">
        <f>SUM(F379:F381)</f>
        <v>0</v>
      </c>
      <c r="G376" s="78">
        <f>SUM(G379:G381)</f>
        <v>0</v>
      </c>
      <c r="H376" s="76" t="str">
        <f>IF(F376&gt;0,G376/F376,"-")</f>
        <v>-</v>
      </c>
      <c r="I376" s="11"/>
    </row>
    <row r="377" spans="1:9" s="4" customFormat="1" ht="10.5" hidden="1" customHeight="1" x14ac:dyDescent="0.2">
      <c r="A377" s="44"/>
      <c r="B377" s="44"/>
      <c r="C377" s="48"/>
      <c r="D377" s="29"/>
      <c r="E377" s="60"/>
      <c r="F377" s="29"/>
      <c r="G377" s="29"/>
      <c r="H377" s="70"/>
      <c r="I377" s="11"/>
    </row>
    <row r="378" spans="1:9" s="4" customFormat="1" ht="33" hidden="1" customHeight="1" x14ac:dyDescent="0.2">
      <c r="A378" s="44"/>
      <c r="B378" s="44"/>
      <c r="C378" s="48"/>
      <c r="D378" s="29"/>
      <c r="E378" s="63" t="s">
        <v>250</v>
      </c>
      <c r="F378" s="61"/>
      <c r="G378" s="63"/>
      <c r="H378" s="70"/>
    </row>
    <row r="379" spans="1:9" s="4" customFormat="1" ht="8.25" hidden="1" x14ac:dyDescent="0.2">
      <c r="A379" s="44"/>
      <c r="B379" s="44"/>
      <c r="C379" s="48"/>
      <c r="D379" s="29"/>
      <c r="E379" s="63" t="s">
        <v>137</v>
      </c>
      <c r="F379" s="80"/>
      <c r="G379" s="81"/>
      <c r="H379" s="70"/>
      <c r="I379" s="182" t="s">
        <v>251</v>
      </c>
    </row>
    <row r="380" spans="1:9" s="4" customFormat="1" ht="8.25" hidden="1" x14ac:dyDescent="0.2">
      <c r="A380" s="44"/>
      <c r="B380" s="44"/>
      <c r="C380" s="48"/>
      <c r="D380" s="29"/>
      <c r="E380" s="63" t="s">
        <v>137</v>
      </c>
      <c r="F380" s="80"/>
      <c r="G380" s="81"/>
      <c r="H380" s="70"/>
      <c r="I380" s="182"/>
    </row>
    <row r="381" spans="1:9" s="4" customFormat="1" ht="8.25" hidden="1" x14ac:dyDescent="0.2">
      <c r="A381" s="44"/>
      <c r="B381" s="44"/>
      <c r="C381" s="48"/>
      <c r="D381" s="29"/>
      <c r="E381" s="63" t="s">
        <v>137</v>
      </c>
      <c r="F381" s="80"/>
      <c r="G381" s="81"/>
      <c r="H381" s="70"/>
      <c r="I381" s="182"/>
    </row>
    <row r="382" spans="1:9" s="4" customFormat="1" ht="8.25" hidden="1" x14ac:dyDescent="0.2">
      <c r="A382" s="44"/>
      <c r="B382" s="44"/>
      <c r="C382" s="48"/>
      <c r="D382" s="29"/>
      <c r="E382" s="63"/>
      <c r="F382" s="29"/>
      <c r="G382" s="29"/>
      <c r="H382" s="70"/>
      <c r="I382" s="11"/>
    </row>
    <row r="383" spans="1:9" s="18" customFormat="1" ht="18.75" hidden="1" customHeight="1" x14ac:dyDescent="0.2">
      <c r="A383" s="44" t="s">
        <v>252</v>
      </c>
      <c r="B383" s="44"/>
      <c r="C383" s="64" t="s">
        <v>253</v>
      </c>
      <c r="D383" s="183" t="s">
        <v>254</v>
      </c>
      <c r="E383" s="183"/>
      <c r="F383" s="45">
        <f>F388</f>
        <v>0</v>
      </c>
      <c r="G383" s="46">
        <f>G388</f>
        <v>0</v>
      </c>
      <c r="H383" s="47" t="str">
        <f>IF(F383&gt;0,G383/F383,"-")</f>
        <v>-</v>
      </c>
      <c r="I383" s="11"/>
    </row>
    <row r="384" spans="1:9" s="18" customFormat="1" ht="8.25" hidden="1" x14ac:dyDescent="0.2">
      <c r="A384" s="44"/>
      <c r="B384" s="44"/>
      <c r="C384" s="48"/>
      <c r="D384" s="16"/>
      <c r="E384" s="60"/>
      <c r="F384" s="16"/>
      <c r="G384" s="16"/>
      <c r="H384" s="17"/>
      <c r="I384" s="11"/>
    </row>
    <row r="385" spans="1:13" s="18" customFormat="1" ht="12.75" hidden="1" customHeight="1" x14ac:dyDescent="0.2">
      <c r="A385" s="44"/>
      <c r="B385" s="44"/>
      <c r="C385" s="48"/>
      <c r="D385" s="16"/>
      <c r="E385" s="19" t="s">
        <v>43</v>
      </c>
      <c r="F385" s="52">
        <f>IF(F$272=0,"-",F383/F$272)</f>
        <v>0</v>
      </c>
      <c r="G385" s="52">
        <f>IF(G$272=0,"-",G383/G$272)</f>
        <v>0</v>
      </c>
      <c r="H385" s="51"/>
      <c r="I385" s="11"/>
    </row>
    <row r="386" spans="1:13" s="18" customFormat="1" ht="12.75" hidden="1" customHeight="1" x14ac:dyDescent="0.2">
      <c r="A386" s="44"/>
      <c r="B386" s="44"/>
      <c r="C386" s="48"/>
      <c r="D386" s="16"/>
      <c r="E386" s="44" t="s">
        <v>45</v>
      </c>
      <c r="F386" s="53"/>
      <c r="G386" s="53"/>
      <c r="H386" s="51"/>
      <c r="I386" s="11"/>
    </row>
    <row r="387" spans="1:13" s="18" customFormat="1" ht="8.25" hidden="1" x14ac:dyDescent="0.2">
      <c r="A387" s="44"/>
      <c r="B387" s="44"/>
      <c r="C387" s="48"/>
      <c r="D387" s="16"/>
      <c r="E387" s="60"/>
      <c r="F387" s="16"/>
      <c r="G387" s="16"/>
      <c r="H387" s="17"/>
      <c r="I387" s="11"/>
    </row>
    <row r="388" spans="1:13" s="18" customFormat="1" ht="12.75" hidden="1" customHeight="1" x14ac:dyDescent="0.2">
      <c r="A388" s="44" t="s">
        <v>252</v>
      </c>
      <c r="B388" s="44"/>
      <c r="C388" s="64" t="s">
        <v>253</v>
      </c>
      <c r="D388" s="54" t="s">
        <v>47</v>
      </c>
      <c r="E388" s="161" t="s">
        <v>255</v>
      </c>
      <c r="F388" s="56">
        <f>SUM(F391:F394)</f>
        <v>0</v>
      </c>
      <c r="G388" s="57">
        <f>SUM(G391:G394)</f>
        <v>0</v>
      </c>
      <c r="H388" s="58" t="str">
        <f>IF(F388&gt;0,G388/F388,"-")</f>
        <v>-</v>
      </c>
      <c r="I388" s="11"/>
    </row>
    <row r="389" spans="1:13" s="4" customFormat="1" ht="12.75" hidden="1" customHeight="1" x14ac:dyDescent="0.2">
      <c r="A389" s="18"/>
      <c r="B389" s="18"/>
      <c r="C389" s="22"/>
      <c r="D389" s="132"/>
      <c r="F389" s="137"/>
      <c r="G389" s="137"/>
      <c r="H389" s="49"/>
      <c r="I389" s="11"/>
    </row>
    <row r="390" spans="1:13" s="4" customFormat="1" ht="14.25" hidden="1" customHeight="1" x14ac:dyDescent="0.2">
      <c r="C390" s="13"/>
      <c r="D390" s="132"/>
      <c r="E390" s="60" t="s">
        <v>256</v>
      </c>
      <c r="F390" s="133" t="s">
        <v>134</v>
      </c>
      <c r="G390" s="134" t="s">
        <v>135</v>
      </c>
      <c r="H390" s="49"/>
      <c r="I390" s="167"/>
    </row>
    <row r="391" spans="1:13" s="4" customFormat="1" ht="12.75" hidden="1" customHeight="1" x14ac:dyDescent="0.2">
      <c r="C391" s="13" t="s">
        <v>136</v>
      </c>
      <c r="D391" s="132"/>
      <c r="E391" s="63" t="s">
        <v>257</v>
      </c>
      <c r="F391" s="80"/>
      <c r="G391" s="81"/>
      <c r="H391" s="49"/>
      <c r="I391" s="179" t="s">
        <v>258</v>
      </c>
    </row>
    <row r="392" spans="1:13" s="4" customFormat="1" ht="12.75" hidden="1" customHeight="1" x14ac:dyDescent="0.2">
      <c r="C392" s="13" t="s">
        <v>136</v>
      </c>
      <c r="D392" s="132"/>
      <c r="E392" s="63" t="s">
        <v>259</v>
      </c>
      <c r="F392" s="80"/>
      <c r="G392" s="81"/>
      <c r="H392" s="49"/>
      <c r="I392" s="179"/>
    </row>
    <row r="393" spans="1:13" s="4" customFormat="1" ht="10.5" hidden="1" customHeight="1" x14ac:dyDescent="0.2">
      <c r="C393" s="13" t="s">
        <v>136</v>
      </c>
      <c r="D393" s="132"/>
      <c r="E393" s="63" t="s">
        <v>137</v>
      </c>
      <c r="F393" s="80"/>
      <c r="G393" s="81"/>
      <c r="H393" s="49"/>
      <c r="I393" s="11"/>
    </row>
    <row r="394" spans="1:13" s="4" customFormat="1" ht="12.75" hidden="1" customHeight="1" x14ac:dyDescent="0.2">
      <c r="C394" s="13" t="s">
        <v>136</v>
      </c>
      <c r="D394" s="132"/>
      <c r="E394" s="63" t="s">
        <v>137</v>
      </c>
      <c r="F394" s="80"/>
      <c r="G394" s="81"/>
      <c r="H394" s="49"/>
      <c r="I394" s="11"/>
    </row>
    <row r="395" spans="1:13" s="4" customFormat="1" ht="8.25" hidden="1" x14ac:dyDescent="0.2">
      <c r="C395" s="13"/>
      <c r="D395" s="132"/>
      <c r="F395" s="137"/>
      <c r="G395" s="137"/>
      <c r="H395" s="49"/>
      <c r="I395" s="168"/>
    </row>
    <row r="396" spans="1:13" s="4" customFormat="1" ht="12" customHeight="1" x14ac:dyDescent="0.2">
      <c r="C396" s="13"/>
      <c r="D396" s="132"/>
      <c r="E396" s="163"/>
      <c r="F396" s="49"/>
      <c r="G396" s="11"/>
      <c r="I396" s="169"/>
    </row>
    <row r="397" spans="1:13" s="4" customFormat="1" ht="12.75" customHeight="1" x14ac:dyDescent="0.2">
      <c r="C397" s="13"/>
      <c r="D397" s="132"/>
      <c r="E397" s="170" t="s">
        <v>262</v>
      </c>
      <c r="F397" s="177"/>
      <c r="G397" s="177"/>
      <c r="H397" s="177"/>
      <c r="I397" s="137"/>
      <c r="J397" s="4" t="str">
        <f>IF(AND($A397="",$B397="",$C397=""),"",IF(ROUND(#REF!,2)=ROUND(L397,2),"","BŁĄD"))</f>
        <v/>
      </c>
      <c r="K397" s="4" t="str">
        <f>IF(AND($A397="",$B397="",$C397=""),"",IF(ROUND(F397,2)=ROUND(M397,2),"","BŁĄD"))</f>
        <v/>
      </c>
      <c r="L397" s="171" t="str">
        <f>IF(ISERROR(IF(AND($A397="",$B397="",$C397=""),"",IF($B397="",IF($C397="",GETPIVOTDATA("Suma z Plan",[1]TP!$A$3,"Stanowisko finansowe",$L$1,"Program budżetowy",$A397),GETPIVOTDATA("Suma z Plan",[1]TP!$A$3,"Stanowisko finansowe",$L$1,"Program budżetowy",$A397,"Paragraf",$C397)),GETPIVOTDATA("Suma z Plan",[1]TP!$A$3,"Stanowisko finansowe",$L$1,"Program budżetowy",$A397,"Paragraf",$C397,"Rozdział",$B397)))),0,IF(AND($A397="",$B397="",$C397=""),"",IF($B397="",IF($C397="",GETPIVOTDATA("Suma z Plan",[1]TP!$A$3,"Stanowisko finansowe",$L$1,"Program budżetowy",$A397),GETPIVOTDATA("Suma z Plan",[1]TP!$A$3,"Stanowisko finansowe",$L$1,"Program budżetowy",$A397,"Paragraf",$C397)),GETPIVOTDATA("Suma z Plan",[1]TP!$A$3,"Stanowisko finansowe",$L$1,"Program budżetowy",$A397,"Paragraf",$C397,"Rozdział",$B397))))</f>
        <v/>
      </c>
      <c r="M397" s="171" t="str">
        <f>IF(ISERROR(IF(AND($A397="",$B397="",$C397=""),"",IF($B397="",IF($C397="",GETPIVOTDATA("Suma z Wykonanie",[1]TP!$A$3,"Stanowisko finansowe",$L$1,"Program budżetowy",$A397),GETPIVOTDATA("Suma z Wykonanie",[1]TP!$A$3,"Stanowisko finansowe",$L$1,"Program budżetowy",$A397,"Paragraf",$C397)),GETPIVOTDATA("Suma z Wykonanie",[1]TP!$A$3,"Stanowisko finansowe",$L$1,"Program budżetowy",$A397,"Paragraf",$C397,"Rozdział",$B397)))),0,IF(AND($A397="",$B397="",$C397=""),"",IF($B397="",IF($C397="",GETPIVOTDATA("Suma z Wykonanie",[1]TP!$A$3,"Stanowisko finansowe",$L$1,"Program budżetowy",$A397),GETPIVOTDATA("Suma z Wykonanie",[1]TP!$A$3,"Stanowisko finansowe",$L$1,"Program budżetowy",$A397,"Paragraf",$C397)),GETPIVOTDATA("Suma z Wykonanie",[1]TP!$A$3,"Stanowisko finansowe",$L$1,"Program budżetowy",$A397,"Paragraf",$C397,"Rozdział",$B397))))</f>
        <v/>
      </c>
    </row>
    <row r="398" spans="1:13" s="4" customFormat="1" ht="12.75" customHeight="1" x14ac:dyDescent="0.2">
      <c r="C398" s="13"/>
      <c r="D398" s="132"/>
      <c r="E398" s="172" t="s">
        <v>272</v>
      </c>
      <c r="F398" s="177"/>
      <c r="G398" s="177"/>
      <c r="H398" s="177"/>
      <c r="I398" s="137"/>
      <c r="J398" s="4" t="str">
        <f t="shared" ref="J398:K400" si="0">IF(AND($A398="",$B398="",$C398=""),"",IF(ROUND(F398,2)=ROUND(L398,2),"","BŁĄD"))</f>
        <v/>
      </c>
      <c r="K398" s="4" t="str">
        <f t="shared" si="0"/>
        <v/>
      </c>
      <c r="L398" s="171" t="str">
        <f>IF(ISERROR(IF(AND($A398="",$B398="",$C398=""),"",IF($B398="",IF($C398="",GETPIVOTDATA("Suma z Plan",[1]TP!$A$3,"Stanowisko finansowe",$L$1,"Program budżetowy",$A398),GETPIVOTDATA("Suma z Plan",[1]TP!$A$3,"Stanowisko finansowe",$L$1,"Program budżetowy",$A398,"Paragraf",$C398)),GETPIVOTDATA("Suma z Plan",[1]TP!$A$3,"Stanowisko finansowe",$L$1,"Program budżetowy",$A398,"Paragraf",$C398,"Rozdział",$B398)))),0,IF(AND($A398="",$B398="",$C398=""),"",IF($B398="",IF($C398="",GETPIVOTDATA("Suma z Plan",[1]TP!$A$3,"Stanowisko finansowe",$L$1,"Program budżetowy",$A398),GETPIVOTDATA("Suma z Plan",[1]TP!$A$3,"Stanowisko finansowe",$L$1,"Program budżetowy",$A398,"Paragraf",$C398)),GETPIVOTDATA("Suma z Plan",[1]TP!$A$3,"Stanowisko finansowe",$L$1,"Program budżetowy",$A398,"Paragraf",$C398,"Rozdział",$B398))))</f>
        <v/>
      </c>
      <c r="M398" s="171" t="str">
        <f>IF(ISERROR(IF(AND($A398="",$B398="",$C398=""),"",IF($B398="",IF($C398="",GETPIVOTDATA("Suma z Wykonanie",[1]TP!$A$3,"Stanowisko finansowe",$L$1,"Program budżetowy",$A398),GETPIVOTDATA("Suma z Wykonanie",[1]TP!$A$3,"Stanowisko finansowe",$L$1,"Program budżetowy",$A398,"Paragraf",$C398)),GETPIVOTDATA("Suma z Wykonanie",[1]TP!$A$3,"Stanowisko finansowe",$L$1,"Program budżetowy",$A398,"Paragraf",$C398,"Rozdział",$B398)))),0,IF(AND($A398="",$B398="",$C398=""),"",IF($B398="",IF($C398="",GETPIVOTDATA("Suma z Wykonanie",[1]TP!$A$3,"Stanowisko finansowe",$L$1,"Program budżetowy",$A398),GETPIVOTDATA("Suma z Wykonanie",[1]TP!$A$3,"Stanowisko finansowe",$L$1,"Program budżetowy",$A398,"Paragraf",$C398)),GETPIVOTDATA("Suma z Wykonanie",[1]TP!$A$3,"Stanowisko finansowe",$L$1,"Program budżetowy",$A398,"Paragraf",$C398,"Rozdział",$B398))))</f>
        <v/>
      </c>
    </row>
    <row r="399" spans="1:13" s="4" customFormat="1" ht="8.25" x14ac:dyDescent="0.2">
      <c r="C399" s="13"/>
      <c r="D399" s="132"/>
      <c r="E399" s="172" t="s">
        <v>273</v>
      </c>
      <c r="F399" s="177"/>
      <c r="G399" s="177"/>
      <c r="H399" s="177"/>
      <c r="I399" s="137"/>
      <c r="J399" s="4" t="str">
        <f t="shared" si="0"/>
        <v/>
      </c>
      <c r="K399" s="4" t="str">
        <f t="shared" si="0"/>
        <v/>
      </c>
      <c r="L399" s="171" t="str">
        <f>IF(ISERROR(IF(AND($A399="",$B399="",$C399=""),"",IF($B399="",IF($C399="",GETPIVOTDATA("Suma z Plan",[1]TP!$A$3,"Stanowisko finansowe",$L$1,"Program budżetowy",$A399),GETPIVOTDATA("Suma z Plan",[1]TP!$A$3,"Stanowisko finansowe",$L$1,"Program budżetowy",$A399,"Paragraf",$C399)),GETPIVOTDATA("Suma z Plan",[1]TP!$A$3,"Stanowisko finansowe",$L$1,"Program budżetowy",$A399,"Paragraf",$C399,"Rozdział",$B399)))),0,IF(AND($A399="",$B399="",$C399=""),"",IF($B399="",IF($C399="",GETPIVOTDATA("Suma z Plan",[1]TP!$A$3,"Stanowisko finansowe",$L$1,"Program budżetowy",$A399),GETPIVOTDATA("Suma z Plan",[1]TP!$A$3,"Stanowisko finansowe",$L$1,"Program budżetowy",$A399,"Paragraf",$C399)),GETPIVOTDATA("Suma z Plan",[1]TP!$A$3,"Stanowisko finansowe",$L$1,"Program budżetowy",$A399,"Paragraf",$C399,"Rozdział",$B399))))</f>
        <v/>
      </c>
      <c r="M399" s="171" t="str">
        <f>IF(ISERROR(IF(AND($A399="",$B399="",$C399=""),"",IF($B399="",IF($C399="",GETPIVOTDATA("Suma z Wykonanie",[1]TP!$A$3,"Stanowisko finansowe",$L$1,"Program budżetowy",$A399),GETPIVOTDATA("Suma z Wykonanie",[1]TP!$A$3,"Stanowisko finansowe",$L$1,"Program budżetowy",$A399,"Paragraf",$C399)),GETPIVOTDATA("Suma z Wykonanie",[1]TP!$A$3,"Stanowisko finansowe",$L$1,"Program budżetowy",$A399,"Paragraf",$C399,"Rozdział",$B399)))),0,IF(AND($A399="",$B399="",$C399=""),"",IF($B399="",IF($C399="",GETPIVOTDATA("Suma z Wykonanie",[1]TP!$A$3,"Stanowisko finansowe",$L$1,"Program budżetowy",$A399),GETPIVOTDATA("Suma z Wykonanie",[1]TP!$A$3,"Stanowisko finansowe",$L$1,"Program budżetowy",$A399,"Paragraf",$C399)),GETPIVOTDATA("Suma z Wykonanie",[1]TP!$A$3,"Stanowisko finansowe",$L$1,"Program budżetowy",$A399,"Paragraf",$C399,"Rozdział",$B399))))</f>
        <v/>
      </c>
    </row>
    <row r="400" spans="1:13" s="4" customFormat="1" ht="12.75" customHeight="1" x14ac:dyDescent="0.2">
      <c r="C400" s="13"/>
      <c r="D400" s="132"/>
      <c r="E400" s="172" t="s">
        <v>274</v>
      </c>
      <c r="F400" s="177"/>
      <c r="G400" s="177"/>
      <c r="H400" s="177"/>
      <c r="I400" s="11"/>
      <c r="J400" s="4" t="str">
        <f t="shared" si="0"/>
        <v/>
      </c>
      <c r="K400" s="4" t="str">
        <f t="shared" si="0"/>
        <v/>
      </c>
      <c r="L400" s="171" t="str">
        <f>IF(ISERROR(IF(AND($A400="",$B400="",$C400=""),"",IF($B400="",IF($C400="",GETPIVOTDATA("Suma z Plan",[1]TP!$A$3,"Stanowisko finansowe",$L$1,"Program budżetowy",$A400),GETPIVOTDATA("Suma z Plan",[1]TP!$A$3,"Stanowisko finansowe",$L$1,"Program budżetowy",$A400,"Paragraf",$C400)),GETPIVOTDATA("Suma z Plan",[1]TP!$A$3,"Stanowisko finansowe",$L$1,"Program budżetowy",$A400,"Paragraf",$C400,"Rozdział",$B400)))),0,IF(AND($A400="",$B400="",$C400=""),"",IF($B400="",IF($C400="",GETPIVOTDATA("Suma z Plan",[1]TP!$A$3,"Stanowisko finansowe",$L$1,"Program budżetowy",$A400),GETPIVOTDATA("Suma z Plan",[1]TP!$A$3,"Stanowisko finansowe",$L$1,"Program budżetowy",$A400,"Paragraf",$C400)),GETPIVOTDATA("Suma z Plan",[1]TP!$A$3,"Stanowisko finansowe",$L$1,"Program budżetowy",$A400,"Paragraf",$C400,"Rozdział",$B400))))</f>
        <v/>
      </c>
      <c r="M400" s="171" t="str">
        <f>IF(ISERROR(IF(AND($A400="",$B400="",$C400=""),"",IF($B400="",IF($C400="",GETPIVOTDATA("Suma z Wykonanie",[1]TP!$A$3,"Stanowisko finansowe",$L$1,"Program budżetowy",$A400),GETPIVOTDATA("Suma z Wykonanie",[1]TP!$A$3,"Stanowisko finansowe",$L$1,"Program budżetowy",$A400,"Paragraf",$C400)),GETPIVOTDATA("Suma z Wykonanie",[1]TP!$A$3,"Stanowisko finansowe",$L$1,"Program budżetowy",$A400,"Paragraf",$C400,"Rozdział",$B400)))),0,IF(AND($A400="",$B400="",$C400=""),"",IF($B400="",IF($C400="",GETPIVOTDATA("Suma z Wykonanie",[1]TP!$A$3,"Stanowisko finansowe",$L$1,"Program budżetowy",$A400),GETPIVOTDATA("Suma z Wykonanie",[1]TP!$A$3,"Stanowisko finansowe",$L$1,"Program budżetowy",$A400,"Paragraf",$C400)),GETPIVOTDATA("Suma z Wykonanie",[1]TP!$A$3,"Stanowisko finansowe",$L$1,"Program budżetowy",$A400,"Paragraf",$C400,"Rozdział",$B400))))</f>
        <v/>
      </c>
    </row>
    <row r="401" spans="1:8" s="4" customFormat="1" ht="12.75" customHeight="1" x14ac:dyDescent="0.2">
      <c r="C401" s="13"/>
      <c r="D401" s="132"/>
      <c r="E401" s="137"/>
      <c r="F401" s="177"/>
      <c r="G401" s="177"/>
      <c r="H401" s="177"/>
    </row>
    <row r="402" spans="1:8" s="4" customFormat="1" ht="12.75" customHeight="1" x14ac:dyDescent="0.2">
      <c r="C402" s="13"/>
      <c r="D402" s="132"/>
      <c r="E402" s="137"/>
      <c r="F402" s="177"/>
      <c r="G402" s="177"/>
      <c r="H402" s="177"/>
    </row>
    <row r="403" spans="1:8" s="4" customFormat="1" ht="8.25" x14ac:dyDescent="0.2">
      <c r="C403" s="13"/>
      <c r="D403" s="132"/>
      <c r="E403" s="163"/>
      <c r="F403" s="177"/>
      <c r="G403" s="177"/>
      <c r="H403" s="177"/>
    </row>
    <row r="404" spans="1:8" ht="12.75" customHeight="1" x14ac:dyDescent="0.2">
      <c r="A404" s="18"/>
      <c r="B404" s="18"/>
      <c r="C404" s="22"/>
      <c r="E404" s="137"/>
      <c r="F404" s="49"/>
      <c r="G404" s="11"/>
      <c r="H404" s="4"/>
    </row>
    <row r="405" spans="1:8" ht="12.75" customHeight="1" x14ac:dyDescent="0.2">
      <c r="A405" s="18"/>
      <c r="B405" s="18"/>
      <c r="C405" s="22"/>
      <c r="E405" s="137"/>
      <c r="F405" s="49"/>
      <c r="G405" s="11"/>
      <c r="H405" s="4"/>
    </row>
    <row r="406" spans="1:8" ht="12.75" customHeight="1" x14ac:dyDescent="0.2">
      <c r="A406" s="18"/>
      <c r="B406" s="18"/>
      <c r="C406" s="22"/>
      <c r="E406" s="137"/>
      <c r="F406" s="49"/>
      <c r="G406" s="11"/>
      <c r="H406" s="4"/>
    </row>
    <row r="407" spans="1:8" ht="12.75" customHeight="1" x14ac:dyDescent="0.2">
      <c r="A407" s="18"/>
      <c r="B407" s="18"/>
      <c r="C407" s="22"/>
      <c r="E407" s="137"/>
      <c r="F407" s="49"/>
      <c r="G407" s="11"/>
      <c r="H407" s="4"/>
    </row>
    <row r="408" spans="1:8" ht="22.5" customHeight="1" x14ac:dyDescent="0.2">
      <c r="A408" s="18"/>
      <c r="B408" s="18"/>
      <c r="C408" s="22"/>
      <c r="D408" s="5"/>
      <c r="E408" s="5"/>
      <c r="G408" s="11"/>
      <c r="H408" s="4"/>
    </row>
    <row r="409" spans="1:8" ht="12.75" customHeight="1" x14ac:dyDescent="0.2">
      <c r="A409" s="18"/>
      <c r="B409" s="18"/>
      <c r="C409" s="22"/>
      <c r="D409" s="5"/>
      <c r="E409" s="5"/>
      <c r="G409" s="11"/>
      <c r="H409" s="4"/>
    </row>
    <row r="410" spans="1:8" ht="12.75" customHeight="1" x14ac:dyDescent="0.2">
      <c r="A410" s="18"/>
      <c r="B410" s="18"/>
      <c r="C410" s="22"/>
      <c r="D410" s="5"/>
      <c r="E410" s="5"/>
      <c r="G410" s="11"/>
      <c r="H410" s="4"/>
    </row>
    <row r="411" spans="1:8" ht="12.75" customHeight="1" x14ac:dyDescent="0.2">
      <c r="A411" s="18"/>
      <c r="B411" s="18"/>
      <c r="C411" s="22"/>
      <c r="D411" s="5"/>
      <c r="E411" s="5"/>
      <c r="G411" s="11"/>
      <c r="H411" s="4"/>
    </row>
    <row r="412" spans="1:8" ht="12.75" customHeight="1" x14ac:dyDescent="0.2">
      <c r="A412" s="18"/>
      <c r="B412" s="18"/>
      <c r="C412" s="22"/>
      <c r="E412" s="137"/>
      <c r="F412" s="49"/>
      <c r="G412" s="11"/>
      <c r="H412" s="4"/>
    </row>
    <row r="413" spans="1:8" s="4" customFormat="1" ht="8.25" x14ac:dyDescent="0.2">
      <c r="A413" s="29"/>
      <c r="B413" s="71"/>
      <c r="C413" s="61"/>
      <c r="D413" s="63"/>
      <c r="E413" s="74"/>
    </row>
    <row r="414" spans="1:8" s="4" customFormat="1" ht="8.25" x14ac:dyDescent="0.2">
      <c r="A414" s="29"/>
      <c r="B414" s="173"/>
      <c r="C414" s="61"/>
      <c r="D414" s="63"/>
      <c r="E414" s="74"/>
    </row>
    <row r="415" spans="1:8" s="4" customFormat="1" ht="8.25" x14ac:dyDescent="0.2">
      <c r="A415" s="29"/>
      <c r="B415" s="71"/>
      <c r="C415" s="61"/>
      <c r="D415" s="63"/>
      <c r="E415" s="74"/>
    </row>
    <row r="416" spans="1:8" s="4" customFormat="1" ht="8.25" x14ac:dyDescent="0.2">
      <c r="A416" s="29"/>
      <c r="B416" s="60"/>
      <c r="C416" s="29"/>
      <c r="D416" s="63"/>
      <c r="E416" s="74"/>
    </row>
    <row r="417" spans="1:14" ht="39" customHeight="1" x14ac:dyDescent="0.2">
      <c r="A417" s="18"/>
      <c r="B417" s="18"/>
      <c r="C417" s="22"/>
      <c r="E417" s="137"/>
      <c r="F417" s="49"/>
      <c r="G417" s="11"/>
      <c r="H417" s="4"/>
    </row>
    <row r="418" spans="1:14" ht="12.75" customHeight="1" x14ac:dyDescent="0.2">
      <c r="F418" s="137"/>
      <c r="G418" s="137"/>
      <c r="H418" s="49"/>
      <c r="I418" s="11"/>
    </row>
    <row r="419" spans="1:14" ht="12.75" customHeight="1" x14ac:dyDescent="0.2">
      <c r="A419" s="18"/>
      <c r="B419" s="18"/>
      <c r="C419" s="22"/>
      <c r="F419" s="137"/>
      <c r="G419" s="137"/>
      <c r="H419" s="49"/>
      <c r="I419" s="11"/>
    </row>
    <row r="420" spans="1:14" ht="12.75" customHeight="1" x14ac:dyDescent="0.2">
      <c r="F420" s="137"/>
      <c r="G420" s="137"/>
      <c r="H420" s="49"/>
      <c r="I420" s="11"/>
    </row>
    <row r="421" spans="1:14" ht="12.75" customHeight="1" x14ac:dyDescent="0.2">
      <c r="A421" s="18"/>
      <c r="B421" s="18"/>
      <c r="C421" s="22"/>
      <c r="F421" s="137"/>
      <c r="G421" s="137"/>
      <c r="H421" s="49"/>
      <c r="I421" s="11"/>
    </row>
    <row r="422" spans="1:14" ht="12.75" customHeight="1" x14ac:dyDescent="0.2">
      <c r="A422" s="18"/>
      <c r="B422" s="18"/>
      <c r="C422" s="22"/>
      <c r="F422" s="137"/>
      <c r="G422" s="137"/>
      <c r="H422" s="49"/>
      <c r="I422" s="11"/>
    </row>
    <row r="423" spans="1:14" ht="12.75" customHeight="1" x14ac:dyDescent="0.2">
      <c r="A423" s="18"/>
      <c r="B423" s="18"/>
      <c r="C423" s="22"/>
      <c r="F423" s="137"/>
      <c r="G423" s="137"/>
      <c r="H423" s="49"/>
      <c r="I423" s="11"/>
    </row>
    <row r="424" spans="1:14" ht="12.75" customHeight="1" x14ac:dyDescent="0.2">
      <c r="A424" s="18"/>
      <c r="B424" s="18"/>
      <c r="C424" s="22"/>
      <c r="F424" s="137"/>
      <c r="G424" s="137"/>
      <c r="H424" s="49"/>
      <c r="I424" s="11"/>
    </row>
    <row r="425" spans="1:14" ht="12.75" customHeight="1" x14ac:dyDescent="0.2">
      <c r="F425" s="137"/>
      <c r="G425" s="137"/>
      <c r="H425" s="49"/>
      <c r="I425" s="11"/>
    </row>
    <row r="426" spans="1:14" ht="12.75" customHeight="1" x14ac:dyDescent="0.2">
      <c r="A426" s="18"/>
      <c r="B426" s="18"/>
      <c r="C426" s="22"/>
      <c r="F426" s="137"/>
      <c r="G426" s="137"/>
      <c r="H426" s="49"/>
      <c r="I426" s="11"/>
    </row>
    <row r="427" spans="1:14" ht="12.75" customHeight="1" x14ac:dyDescent="0.2">
      <c r="A427" s="18"/>
      <c r="B427" s="18"/>
      <c r="C427" s="22"/>
      <c r="F427" s="137"/>
      <c r="G427" s="137"/>
      <c r="H427" s="49"/>
      <c r="I427" s="11"/>
    </row>
    <row r="428" spans="1:14" s="4" customFormat="1" ht="12.75" customHeight="1" x14ac:dyDescent="0.2">
      <c r="A428" s="18"/>
      <c r="B428" s="18"/>
      <c r="C428" s="22"/>
      <c r="D428" s="132"/>
      <c r="F428" s="137"/>
      <c r="G428" s="137"/>
      <c r="H428" s="49"/>
      <c r="I428" s="11"/>
      <c r="K428" s="5"/>
      <c r="L428" s="5"/>
      <c r="M428" s="5"/>
      <c r="N428" s="5"/>
    </row>
    <row r="429" spans="1:14" s="4" customFormat="1" ht="12.75" customHeight="1" x14ac:dyDescent="0.2">
      <c r="A429" s="18"/>
      <c r="B429" s="18"/>
      <c r="C429" s="22"/>
      <c r="D429" s="132"/>
      <c r="F429" s="137"/>
      <c r="G429" s="137"/>
      <c r="H429" s="49"/>
      <c r="I429" s="11"/>
      <c r="K429" s="5"/>
      <c r="L429" s="5"/>
      <c r="M429" s="5"/>
      <c r="N429" s="5"/>
    </row>
    <row r="430" spans="1:14" s="4" customFormat="1" ht="12.75" customHeight="1" x14ac:dyDescent="0.2">
      <c r="A430" s="18"/>
      <c r="B430" s="18"/>
      <c r="C430" s="22"/>
      <c r="D430" s="132"/>
      <c r="F430" s="137"/>
      <c r="G430" s="137"/>
      <c r="H430" s="49"/>
      <c r="I430" s="11"/>
      <c r="K430" s="5"/>
      <c r="L430" s="5"/>
      <c r="M430" s="5"/>
      <c r="N430" s="5"/>
    </row>
    <row r="431" spans="1:14" s="4" customFormat="1" ht="12.75" customHeight="1" x14ac:dyDescent="0.2">
      <c r="A431" s="18"/>
      <c r="B431" s="18"/>
      <c r="C431" s="22"/>
      <c r="D431" s="132"/>
      <c r="F431" s="137"/>
      <c r="G431" s="137"/>
      <c r="H431" s="49"/>
      <c r="I431" s="11"/>
      <c r="K431" s="5"/>
      <c r="L431" s="5"/>
      <c r="M431" s="5"/>
      <c r="N431" s="5"/>
    </row>
    <row r="432" spans="1:14" s="4" customFormat="1" ht="12.75" customHeight="1" x14ac:dyDescent="0.2">
      <c r="A432" s="18"/>
      <c r="B432" s="18"/>
      <c r="C432" s="22"/>
      <c r="D432" s="132"/>
      <c r="F432" s="137"/>
      <c r="G432" s="137"/>
      <c r="H432" s="49"/>
      <c r="I432" s="11"/>
      <c r="K432" s="5"/>
      <c r="L432" s="5"/>
      <c r="M432" s="5"/>
      <c r="N432" s="5"/>
    </row>
    <row r="433" spans="1:14" s="4" customFormat="1" ht="12.75" customHeight="1" x14ac:dyDescent="0.2">
      <c r="C433" s="13"/>
      <c r="D433" s="132"/>
      <c r="F433" s="137"/>
      <c r="G433" s="137"/>
      <c r="H433" s="49"/>
      <c r="I433" s="11"/>
      <c r="K433" s="5"/>
      <c r="L433" s="5"/>
      <c r="M433" s="5"/>
      <c r="N433" s="5"/>
    </row>
    <row r="434" spans="1:14" s="4" customFormat="1" ht="12.75" customHeight="1" x14ac:dyDescent="0.2">
      <c r="A434" s="18"/>
      <c r="B434" s="18"/>
      <c r="C434" s="22"/>
      <c r="D434" s="132"/>
      <c r="F434" s="137"/>
      <c r="G434" s="137"/>
      <c r="H434" s="49"/>
      <c r="I434" s="11"/>
      <c r="K434" s="5"/>
      <c r="L434" s="5"/>
      <c r="M434" s="5"/>
      <c r="N434" s="5"/>
    </row>
    <row r="435" spans="1:14" s="4" customFormat="1" ht="12.75" customHeight="1" x14ac:dyDescent="0.2">
      <c r="A435" s="18"/>
      <c r="B435" s="18"/>
      <c r="C435" s="22"/>
      <c r="D435" s="132"/>
      <c r="F435" s="137"/>
      <c r="G435" s="137"/>
      <c r="H435" s="49"/>
      <c r="I435" s="11"/>
      <c r="K435" s="5"/>
      <c r="L435" s="5"/>
      <c r="M435" s="5"/>
      <c r="N435" s="5"/>
    </row>
    <row r="436" spans="1:14" s="4" customFormat="1" ht="12.75" customHeight="1" x14ac:dyDescent="0.2">
      <c r="A436" s="18"/>
      <c r="B436" s="18"/>
      <c r="C436" s="22"/>
      <c r="D436" s="132"/>
      <c r="F436" s="137"/>
      <c r="G436" s="137"/>
      <c r="H436" s="49"/>
      <c r="I436" s="11"/>
      <c r="K436" s="5"/>
      <c r="L436" s="5"/>
      <c r="M436" s="5"/>
      <c r="N436" s="5"/>
    </row>
    <row r="437" spans="1:14" s="4" customFormat="1" ht="12.75" customHeight="1" x14ac:dyDescent="0.2">
      <c r="A437" s="18"/>
      <c r="B437" s="18"/>
      <c r="C437" s="22"/>
      <c r="D437" s="132"/>
      <c r="F437" s="137"/>
      <c r="G437" s="137"/>
      <c r="H437" s="49"/>
      <c r="I437" s="11"/>
      <c r="K437" s="5"/>
      <c r="L437" s="5"/>
      <c r="M437" s="5"/>
      <c r="N437" s="5"/>
    </row>
    <row r="438" spans="1:14" s="4" customFormat="1" ht="12.75" customHeight="1" x14ac:dyDescent="0.2">
      <c r="A438" s="18"/>
      <c r="B438" s="18"/>
      <c r="C438" s="22"/>
      <c r="D438" s="132"/>
      <c r="F438" s="137"/>
      <c r="G438" s="137"/>
      <c r="H438" s="49"/>
      <c r="I438" s="11"/>
      <c r="K438" s="5"/>
      <c r="L438" s="5"/>
      <c r="M438" s="5"/>
      <c r="N438" s="5"/>
    </row>
    <row r="439" spans="1:14" s="4" customFormat="1" ht="12.75" customHeight="1" x14ac:dyDescent="0.2">
      <c r="A439" s="18"/>
      <c r="B439" s="18"/>
      <c r="C439" s="22"/>
      <c r="D439" s="132"/>
      <c r="F439" s="137"/>
      <c r="G439" s="137"/>
      <c r="H439" s="49"/>
      <c r="I439" s="11"/>
      <c r="K439" s="5"/>
      <c r="L439" s="5"/>
      <c r="M439" s="5"/>
      <c r="N439" s="5"/>
    </row>
    <row r="440" spans="1:14" s="4" customFormat="1" ht="12.75" customHeight="1" x14ac:dyDescent="0.2">
      <c r="A440" s="18"/>
      <c r="B440" s="18"/>
      <c r="C440" s="22"/>
      <c r="D440" s="132"/>
      <c r="F440" s="137"/>
      <c r="G440" s="137"/>
      <c r="H440" s="49"/>
      <c r="I440" s="11"/>
      <c r="K440" s="5"/>
      <c r="L440" s="5"/>
      <c r="M440" s="5"/>
      <c r="N440" s="5"/>
    </row>
    <row r="441" spans="1:14" s="4" customFormat="1" ht="12.75" customHeight="1" x14ac:dyDescent="0.2">
      <c r="C441" s="13"/>
      <c r="D441" s="132"/>
      <c r="F441" s="137"/>
      <c r="G441" s="137"/>
      <c r="H441" s="49"/>
      <c r="I441" s="11"/>
      <c r="K441" s="5"/>
      <c r="L441" s="5"/>
      <c r="M441" s="5"/>
      <c r="N441" s="5"/>
    </row>
    <row r="442" spans="1:14" s="4" customFormat="1" ht="12.75" customHeight="1" x14ac:dyDescent="0.2">
      <c r="A442" s="18"/>
      <c r="B442" s="18"/>
      <c r="C442" s="22"/>
      <c r="D442" s="132"/>
      <c r="F442" s="137"/>
      <c r="G442" s="137"/>
      <c r="H442" s="49"/>
      <c r="I442" s="11"/>
      <c r="K442" s="5"/>
      <c r="L442" s="5"/>
      <c r="M442" s="5"/>
      <c r="N442" s="5"/>
    </row>
    <row r="443" spans="1:14" s="4" customFormat="1" ht="12.75" customHeight="1" x14ac:dyDescent="0.2">
      <c r="A443" s="18"/>
      <c r="B443" s="18"/>
      <c r="C443" s="22"/>
      <c r="D443" s="132"/>
      <c r="F443" s="137"/>
      <c r="G443" s="137"/>
      <c r="H443" s="49"/>
      <c r="I443" s="11"/>
      <c r="K443" s="5"/>
      <c r="L443" s="5"/>
      <c r="M443" s="5"/>
      <c r="N443" s="5"/>
    </row>
    <row r="444" spans="1:14" s="4" customFormat="1" ht="12.75" customHeight="1" x14ac:dyDescent="0.2">
      <c r="A444" s="18"/>
      <c r="B444" s="18"/>
      <c r="C444" s="22"/>
      <c r="D444" s="132"/>
      <c r="F444" s="137"/>
      <c r="G444" s="137"/>
      <c r="H444" s="49"/>
      <c r="I444" s="11"/>
      <c r="K444" s="5"/>
      <c r="L444" s="5"/>
      <c r="M444" s="5"/>
      <c r="N444" s="5"/>
    </row>
    <row r="445" spans="1:14" s="4" customFormat="1" ht="12.75" customHeight="1" x14ac:dyDescent="0.2">
      <c r="A445" s="18"/>
      <c r="B445" s="18"/>
      <c r="C445" s="22"/>
      <c r="D445" s="132"/>
      <c r="F445" s="137"/>
      <c r="G445" s="137"/>
      <c r="H445" s="49"/>
      <c r="I445" s="11"/>
      <c r="K445" s="5"/>
      <c r="L445" s="5"/>
      <c r="M445" s="5"/>
      <c r="N445" s="5"/>
    </row>
    <row r="446" spans="1:14" s="4" customFormat="1" ht="12.75" customHeight="1" x14ac:dyDescent="0.2">
      <c r="A446" s="18"/>
      <c r="B446" s="18"/>
      <c r="C446" s="22"/>
      <c r="D446" s="132"/>
      <c r="F446" s="137"/>
      <c r="G446" s="137"/>
      <c r="H446" s="49"/>
      <c r="I446" s="11"/>
      <c r="K446" s="5"/>
      <c r="L446" s="5"/>
      <c r="M446" s="5"/>
      <c r="N446" s="5"/>
    </row>
    <row r="447" spans="1:14" s="4" customFormat="1" ht="12.75" customHeight="1" x14ac:dyDescent="0.2">
      <c r="A447" s="18"/>
      <c r="B447" s="18"/>
      <c r="C447" s="22"/>
      <c r="D447" s="132"/>
      <c r="F447" s="137"/>
      <c r="G447" s="137"/>
      <c r="H447" s="49"/>
      <c r="I447" s="11"/>
      <c r="K447" s="5"/>
      <c r="L447" s="5"/>
      <c r="M447" s="5"/>
      <c r="N447" s="5"/>
    </row>
    <row r="448" spans="1:14" s="4" customFormat="1" ht="12.75" customHeight="1" x14ac:dyDescent="0.2">
      <c r="A448" s="18"/>
      <c r="B448" s="18"/>
      <c r="C448" s="22"/>
      <c r="D448" s="132"/>
      <c r="F448" s="137"/>
      <c r="G448" s="137"/>
      <c r="H448" s="49"/>
      <c r="I448" s="11"/>
      <c r="K448" s="5"/>
      <c r="L448" s="5"/>
      <c r="M448" s="5"/>
      <c r="N448" s="5"/>
    </row>
    <row r="449" spans="1:14" s="4" customFormat="1" ht="12.75" customHeight="1" x14ac:dyDescent="0.2">
      <c r="C449" s="13"/>
      <c r="D449" s="132"/>
      <c r="F449" s="137"/>
      <c r="G449" s="137"/>
      <c r="H449" s="49"/>
      <c r="I449" s="11"/>
      <c r="K449" s="5"/>
      <c r="L449" s="5"/>
      <c r="M449" s="5"/>
      <c r="N449" s="5"/>
    </row>
    <row r="450" spans="1:14" s="4" customFormat="1" ht="12.75" customHeight="1" x14ac:dyDescent="0.2">
      <c r="A450" s="18"/>
      <c r="B450" s="18"/>
      <c r="C450" s="22"/>
      <c r="D450" s="132"/>
      <c r="F450" s="137"/>
      <c r="G450" s="137"/>
      <c r="H450" s="49"/>
      <c r="I450" s="11"/>
      <c r="K450" s="5"/>
      <c r="L450" s="5"/>
      <c r="M450" s="5"/>
      <c r="N450" s="5"/>
    </row>
    <row r="451" spans="1:14" s="4" customFormat="1" ht="12.75" customHeight="1" x14ac:dyDescent="0.2">
      <c r="A451" s="18"/>
      <c r="B451" s="18"/>
      <c r="C451" s="22"/>
      <c r="D451" s="132"/>
      <c r="F451" s="137"/>
      <c r="G451" s="137"/>
      <c r="H451" s="49"/>
      <c r="I451" s="11"/>
      <c r="K451" s="5"/>
      <c r="L451" s="5"/>
      <c r="M451" s="5"/>
      <c r="N451" s="5"/>
    </row>
    <row r="452" spans="1:14" s="4" customFormat="1" ht="12.75" customHeight="1" x14ac:dyDescent="0.2">
      <c r="A452" s="18"/>
      <c r="B452" s="18"/>
      <c r="C452" s="22"/>
      <c r="D452" s="132"/>
      <c r="F452" s="137"/>
      <c r="G452" s="137"/>
      <c r="H452" s="49"/>
      <c r="I452" s="11"/>
      <c r="K452" s="5"/>
      <c r="L452" s="5"/>
      <c r="M452" s="5"/>
      <c r="N452" s="5"/>
    </row>
    <row r="453" spans="1:14" s="4" customFormat="1" ht="12.75" customHeight="1" x14ac:dyDescent="0.2">
      <c r="A453" s="18"/>
      <c r="B453" s="18"/>
      <c r="C453" s="22"/>
      <c r="D453" s="132"/>
      <c r="F453" s="137"/>
      <c r="G453" s="137"/>
      <c r="H453" s="49"/>
      <c r="I453" s="11"/>
      <c r="K453" s="5"/>
      <c r="L453" s="5"/>
      <c r="M453" s="5"/>
      <c r="N453" s="5"/>
    </row>
    <row r="454" spans="1:14" s="4" customFormat="1" ht="12.75" customHeight="1" x14ac:dyDescent="0.2">
      <c r="A454" s="18"/>
      <c r="B454" s="18"/>
      <c r="C454" s="22"/>
      <c r="D454" s="132"/>
      <c r="F454" s="137"/>
      <c r="G454" s="137"/>
      <c r="H454" s="49"/>
      <c r="I454" s="11"/>
      <c r="K454" s="5"/>
      <c r="L454" s="5"/>
      <c r="M454" s="5"/>
      <c r="N454" s="5"/>
    </row>
    <row r="455" spans="1:14" s="4" customFormat="1" ht="12.75" customHeight="1" x14ac:dyDescent="0.2">
      <c r="A455" s="18"/>
      <c r="B455" s="18"/>
      <c r="C455" s="22"/>
      <c r="D455" s="132"/>
      <c r="F455" s="137"/>
      <c r="G455" s="137"/>
      <c r="H455" s="49"/>
      <c r="I455" s="11"/>
      <c r="K455" s="5"/>
      <c r="L455" s="5"/>
      <c r="M455" s="5"/>
      <c r="N455" s="5"/>
    </row>
    <row r="456" spans="1:14" s="4" customFormat="1" ht="12.75" customHeight="1" x14ac:dyDescent="0.2">
      <c r="A456" s="18"/>
      <c r="B456" s="18"/>
      <c r="C456" s="22"/>
      <c r="D456" s="132"/>
      <c r="F456" s="137"/>
      <c r="G456" s="137"/>
      <c r="H456" s="49"/>
      <c r="I456" s="11"/>
      <c r="K456" s="5"/>
      <c r="L456" s="5"/>
      <c r="M456" s="5"/>
      <c r="N456" s="5"/>
    </row>
    <row r="457" spans="1:14" s="4" customFormat="1" ht="12.75" customHeight="1" x14ac:dyDescent="0.2">
      <c r="C457" s="13"/>
      <c r="D457" s="132"/>
      <c r="F457" s="137"/>
      <c r="G457" s="137"/>
      <c r="H457" s="49"/>
      <c r="I457" s="11"/>
      <c r="K457" s="5"/>
      <c r="L457" s="5"/>
      <c r="M457" s="5"/>
      <c r="N457" s="5"/>
    </row>
    <row r="458" spans="1:14" s="4" customFormat="1" ht="12.75" customHeight="1" x14ac:dyDescent="0.2">
      <c r="A458" s="18"/>
      <c r="B458" s="18"/>
      <c r="C458" s="22"/>
      <c r="D458" s="132"/>
      <c r="F458" s="137"/>
      <c r="G458" s="137"/>
      <c r="H458" s="49"/>
      <c r="I458" s="11"/>
      <c r="K458" s="5"/>
      <c r="L458" s="5"/>
      <c r="M458" s="5"/>
      <c r="N458" s="5"/>
    </row>
    <row r="459" spans="1:14" s="4" customFormat="1" ht="12.75" customHeight="1" x14ac:dyDescent="0.2">
      <c r="A459" s="18"/>
      <c r="B459" s="18"/>
      <c r="C459" s="22"/>
      <c r="D459" s="132"/>
      <c r="F459" s="137"/>
      <c r="G459" s="137"/>
      <c r="H459" s="49"/>
      <c r="I459" s="11"/>
      <c r="K459" s="5"/>
      <c r="L459" s="5"/>
      <c r="M459" s="5"/>
      <c r="N459" s="5"/>
    </row>
    <row r="460" spans="1:14" s="4" customFormat="1" ht="12.75" customHeight="1" x14ac:dyDescent="0.2">
      <c r="A460" s="18"/>
      <c r="B460" s="18"/>
      <c r="C460" s="22"/>
      <c r="D460" s="132"/>
      <c r="F460" s="137"/>
      <c r="G460" s="137"/>
      <c r="H460" s="49"/>
      <c r="I460" s="11"/>
      <c r="K460" s="5"/>
      <c r="L460" s="5"/>
      <c r="M460" s="5"/>
      <c r="N460" s="5"/>
    </row>
    <row r="461" spans="1:14" s="4" customFormat="1" ht="12.75" customHeight="1" x14ac:dyDescent="0.2">
      <c r="A461" s="18"/>
      <c r="B461" s="18"/>
      <c r="C461" s="22"/>
      <c r="D461" s="132"/>
      <c r="F461" s="137"/>
      <c r="G461" s="137"/>
      <c r="H461" s="49"/>
      <c r="I461" s="11"/>
      <c r="K461" s="5"/>
      <c r="L461" s="5"/>
      <c r="M461" s="5"/>
      <c r="N461" s="5"/>
    </row>
    <row r="462" spans="1:14" s="4" customFormat="1" ht="12.75" customHeight="1" x14ac:dyDescent="0.2">
      <c r="A462" s="18"/>
      <c r="B462" s="18"/>
      <c r="C462" s="22"/>
      <c r="D462" s="132"/>
      <c r="F462" s="137"/>
      <c r="G462" s="137"/>
      <c r="H462" s="49"/>
      <c r="I462" s="11"/>
      <c r="K462" s="5"/>
      <c r="L462" s="5"/>
      <c r="M462" s="5"/>
      <c r="N462" s="5"/>
    </row>
    <row r="463" spans="1:14" s="4" customFormat="1" ht="12.75" customHeight="1" x14ac:dyDescent="0.2">
      <c r="A463" s="18"/>
      <c r="B463" s="18"/>
      <c r="C463" s="22"/>
      <c r="D463" s="132"/>
      <c r="F463" s="137"/>
      <c r="G463" s="137"/>
      <c r="H463" s="49"/>
      <c r="I463" s="11"/>
      <c r="K463" s="5"/>
      <c r="L463" s="5"/>
      <c r="M463" s="5"/>
      <c r="N463" s="5"/>
    </row>
    <row r="464" spans="1:14" s="4" customFormat="1" ht="12.75" customHeight="1" x14ac:dyDescent="0.2">
      <c r="A464" s="18"/>
      <c r="B464" s="18"/>
      <c r="C464" s="22"/>
      <c r="D464" s="132"/>
      <c r="F464" s="137"/>
      <c r="G464" s="137"/>
      <c r="H464" s="49"/>
      <c r="I464" s="11"/>
      <c r="K464" s="5"/>
      <c r="L464" s="5"/>
      <c r="M464" s="5"/>
      <c r="N464" s="5"/>
    </row>
    <row r="465" spans="1:14" s="4" customFormat="1" ht="12.75" customHeight="1" x14ac:dyDescent="0.2">
      <c r="C465" s="13"/>
      <c r="D465" s="132"/>
      <c r="F465" s="137"/>
      <c r="G465" s="137"/>
      <c r="H465" s="49"/>
      <c r="I465" s="11"/>
      <c r="K465" s="5"/>
      <c r="L465" s="5"/>
      <c r="M465" s="5"/>
      <c r="N465" s="5"/>
    </row>
    <row r="466" spans="1:14" s="4" customFormat="1" ht="12.75" customHeight="1" x14ac:dyDescent="0.2">
      <c r="A466" s="18"/>
      <c r="B466" s="18"/>
      <c r="C466" s="22"/>
      <c r="D466" s="132"/>
      <c r="F466" s="137"/>
      <c r="G466" s="137"/>
      <c r="H466" s="49"/>
      <c r="I466" s="11"/>
      <c r="K466" s="5"/>
      <c r="L466" s="5"/>
      <c r="M466" s="5"/>
      <c r="N466" s="5"/>
    </row>
    <row r="467" spans="1:14" s="4" customFormat="1" ht="12.75" customHeight="1" x14ac:dyDescent="0.2">
      <c r="A467" s="18"/>
      <c r="B467" s="18"/>
      <c r="C467" s="22"/>
      <c r="D467" s="132"/>
      <c r="F467" s="137"/>
      <c r="G467" s="137"/>
      <c r="H467" s="49"/>
      <c r="I467" s="11"/>
      <c r="K467" s="5"/>
      <c r="L467" s="5"/>
      <c r="M467" s="5"/>
      <c r="N467" s="5"/>
    </row>
    <row r="468" spans="1:14" s="4" customFormat="1" ht="12.75" customHeight="1" x14ac:dyDescent="0.2">
      <c r="A468" s="18"/>
      <c r="B468" s="18"/>
      <c r="C468" s="22"/>
      <c r="D468" s="132"/>
      <c r="H468" s="49"/>
      <c r="I468" s="11"/>
      <c r="K468" s="5"/>
      <c r="L468" s="5"/>
      <c r="M468" s="5"/>
      <c r="N468" s="5"/>
    </row>
    <row r="469" spans="1:14" s="4" customFormat="1" ht="12.75" customHeight="1" x14ac:dyDescent="0.2">
      <c r="A469" s="18"/>
      <c r="B469" s="18"/>
      <c r="C469" s="22"/>
      <c r="D469" s="132"/>
      <c r="H469" s="49"/>
      <c r="I469" s="11"/>
      <c r="K469" s="5"/>
      <c r="L469" s="5"/>
      <c r="M469" s="5"/>
      <c r="N469" s="5"/>
    </row>
    <row r="470" spans="1:14" s="4" customFormat="1" ht="12.75" customHeight="1" x14ac:dyDescent="0.2">
      <c r="A470" s="18"/>
      <c r="B470" s="18"/>
      <c r="C470" s="22"/>
      <c r="D470" s="132"/>
      <c r="H470" s="49"/>
      <c r="I470" s="11"/>
      <c r="K470" s="5"/>
      <c r="L470" s="5"/>
      <c r="M470" s="5"/>
      <c r="N470" s="5"/>
    </row>
    <row r="471" spans="1:14" s="4" customFormat="1" ht="12.75" customHeight="1" x14ac:dyDescent="0.2">
      <c r="A471" s="18"/>
      <c r="B471" s="18"/>
      <c r="C471" s="22"/>
      <c r="D471" s="132"/>
      <c r="H471" s="49"/>
      <c r="I471" s="11"/>
      <c r="K471" s="5"/>
      <c r="L471" s="5"/>
      <c r="M471" s="5"/>
      <c r="N471" s="5"/>
    </row>
    <row r="472" spans="1:14" s="4" customFormat="1" ht="12.75" customHeight="1" x14ac:dyDescent="0.2">
      <c r="A472" s="18"/>
      <c r="B472" s="18"/>
      <c r="C472" s="22"/>
      <c r="D472" s="132"/>
      <c r="H472" s="49"/>
      <c r="I472" s="11"/>
      <c r="K472" s="5"/>
      <c r="L472" s="5"/>
      <c r="M472" s="5"/>
      <c r="N472" s="5"/>
    </row>
    <row r="473" spans="1:14" s="4" customFormat="1" ht="12.75" customHeight="1" x14ac:dyDescent="0.2">
      <c r="C473" s="13"/>
      <c r="D473" s="132"/>
      <c r="H473" s="49"/>
      <c r="I473" s="11"/>
      <c r="K473" s="5"/>
      <c r="L473" s="5"/>
      <c r="M473" s="5"/>
      <c r="N473" s="5"/>
    </row>
    <row r="474" spans="1:14" s="4" customFormat="1" ht="12.75" customHeight="1" x14ac:dyDescent="0.2">
      <c r="A474" s="18"/>
      <c r="B474" s="18"/>
      <c r="C474" s="22"/>
      <c r="D474" s="132"/>
      <c r="H474" s="49"/>
      <c r="I474" s="11"/>
      <c r="K474" s="5"/>
      <c r="L474" s="5"/>
      <c r="M474" s="5"/>
      <c r="N474" s="5"/>
    </row>
    <row r="475" spans="1:14" s="4" customFormat="1" ht="12.75" customHeight="1" x14ac:dyDescent="0.2">
      <c r="A475" s="18"/>
      <c r="B475" s="18"/>
      <c r="C475" s="22"/>
      <c r="D475" s="132"/>
      <c r="H475" s="49"/>
      <c r="I475" s="11"/>
      <c r="K475" s="5"/>
      <c r="L475" s="5"/>
      <c r="M475" s="5"/>
      <c r="N475" s="5"/>
    </row>
    <row r="476" spans="1:14" s="4" customFormat="1" ht="12.75" customHeight="1" x14ac:dyDescent="0.2">
      <c r="A476" s="18"/>
      <c r="B476" s="18"/>
      <c r="C476" s="22"/>
      <c r="D476" s="132"/>
      <c r="H476" s="49"/>
      <c r="I476" s="11"/>
      <c r="K476" s="5"/>
      <c r="L476" s="5"/>
      <c r="M476" s="5"/>
      <c r="N476" s="5"/>
    </row>
    <row r="477" spans="1:14" s="4" customFormat="1" ht="12.75" customHeight="1" x14ac:dyDescent="0.2">
      <c r="A477" s="18"/>
      <c r="B477" s="18"/>
      <c r="C477" s="22"/>
      <c r="D477" s="132"/>
      <c r="H477" s="49"/>
      <c r="I477" s="11"/>
      <c r="K477" s="5"/>
      <c r="L477" s="5"/>
      <c r="M477" s="5"/>
      <c r="N477" s="5"/>
    </row>
    <row r="478" spans="1:14" s="4" customFormat="1" ht="12.75" customHeight="1" x14ac:dyDescent="0.2">
      <c r="A478" s="18"/>
      <c r="B478" s="18"/>
      <c r="C478" s="22"/>
      <c r="D478" s="132"/>
      <c r="H478" s="49"/>
      <c r="I478" s="11"/>
      <c r="K478" s="5"/>
      <c r="L478" s="5"/>
      <c r="M478" s="5"/>
      <c r="N478" s="5"/>
    </row>
    <row r="479" spans="1:14" s="4" customFormat="1" ht="12.75" customHeight="1" x14ac:dyDescent="0.2">
      <c r="A479" s="18"/>
      <c r="B479" s="18"/>
      <c r="C479" s="22"/>
      <c r="D479" s="132"/>
      <c r="H479" s="49"/>
      <c r="I479" s="11"/>
      <c r="K479" s="5"/>
      <c r="L479" s="5"/>
      <c r="M479" s="5"/>
      <c r="N479" s="5"/>
    </row>
    <row r="480" spans="1:14" s="4" customFormat="1" ht="12.75" customHeight="1" x14ac:dyDescent="0.2">
      <c r="A480" s="18"/>
      <c r="B480" s="18"/>
      <c r="C480" s="22"/>
      <c r="D480" s="132"/>
      <c r="H480" s="49"/>
      <c r="I480" s="11"/>
      <c r="K480" s="5"/>
      <c r="L480" s="5"/>
      <c r="M480" s="5"/>
      <c r="N480" s="5"/>
    </row>
    <row r="481" spans="1:14" s="4" customFormat="1" ht="12.75" customHeight="1" x14ac:dyDescent="0.2">
      <c r="A481" s="18"/>
      <c r="B481" s="18"/>
      <c r="C481" s="22"/>
      <c r="D481" s="132"/>
      <c r="H481" s="49"/>
      <c r="I481" s="11"/>
      <c r="K481" s="5"/>
      <c r="L481" s="5"/>
      <c r="M481" s="5"/>
      <c r="N481" s="5"/>
    </row>
    <row r="482" spans="1:14" s="4" customFormat="1" ht="12.75" customHeight="1" x14ac:dyDescent="0.2">
      <c r="A482" s="18"/>
      <c r="B482" s="18"/>
      <c r="C482" s="22"/>
      <c r="D482" s="132"/>
      <c r="H482" s="49"/>
      <c r="I482" s="11"/>
      <c r="K482" s="5"/>
      <c r="L482" s="5"/>
      <c r="M482" s="5"/>
      <c r="N482" s="5"/>
    </row>
    <row r="483" spans="1:14" s="4" customFormat="1" ht="12.75" customHeight="1" x14ac:dyDescent="0.2">
      <c r="A483" s="18"/>
      <c r="B483" s="18"/>
      <c r="C483" s="22"/>
      <c r="D483" s="132"/>
      <c r="H483" s="49"/>
      <c r="I483" s="11"/>
      <c r="K483" s="5"/>
      <c r="L483" s="5"/>
      <c r="M483" s="5"/>
      <c r="N483" s="5"/>
    </row>
    <row r="484" spans="1:14" s="4" customFormat="1" ht="12.75" customHeight="1" x14ac:dyDescent="0.2">
      <c r="A484" s="18"/>
      <c r="B484" s="18"/>
      <c r="C484" s="22"/>
      <c r="D484" s="132"/>
      <c r="H484" s="49"/>
      <c r="I484" s="11"/>
      <c r="K484" s="5"/>
      <c r="L484" s="5"/>
      <c r="M484" s="5"/>
      <c r="N484" s="5"/>
    </row>
    <row r="485" spans="1:14" s="4" customFormat="1" ht="12.75" customHeight="1" x14ac:dyDescent="0.2">
      <c r="A485" s="18"/>
      <c r="B485" s="18"/>
      <c r="C485" s="22"/>
      <c r="D485" s="132"/>
      <c r="H485" s="49"/>
      <c r="I485" s="11"/>
      <c r="K485" s="5"/>
      <c r="L485" s="5"/>
      <c r="M485" s="5"/>
      <c r="N485" s="5"/>
    </row>
    <row r="486" spans="1:14" s="4" customFormat="1" ht="12.75" customHeight="1" x14ac:dyDescent="0.2">
      <c r="A486" s="18"/>
      <c r="B486" s="18"/>
      <c r="C486" s="22"/>
      <c r="D486" s="132"/>
      <c r="H486" s="49"/>
      <c r="I486" s="11"/>
      <c r="K486" s="5"/>
      <c r="L486" s="5"/>
      <c r="M486" s="5"/>
      <c r="N486" s="5"/>
    </row>
    <row r="487" spans="1:14" s="4" customFormat="1" ht="12.75" customHeight="1" x14ac:dyDescent="0.2">
      <c r="C487" s="13"/>
      <c r="D487" s="132"/>
      <c r="H487" s="49"/>
      <c r="I487" s="11"/>
      <c r="K487" s="5"/>
      <c r="L487" s="5"/>
      <c r="M487" s="5"/>
      <c r="N487" s="5"/>
    </row>
    <row r="488" spans="1:14" s="4" customFormat="1" ht="12.75" customHeight="1" x14ac:dyDescent="0.2">
      <c r="A488" s="18"/>
      <c r="B488" s="18"/>
      <c r="C488" s="22"/>
      <c r="D488" s="132"/>
      <c r="H488" s="49"/>
      <c r="I488" s="11"/>
      <c r="K488" s="5"/>
      <c r="L488" s="5"/>
      <c r="M488" s="5"/>
      <c r="N488" s="5"/>
    </row>
    <row r="489" spans="1:14" s="4" customFormat="1" ht="12.75" customHeight="1" x14ac:dyDescent="0.2">
      <c r="A489" s="18"/>
      <c r="B489" s="18"/>
      <c r="C489" s="22"/>
      <c r="D489" s="132"/>
      <c r="H489" s="49"/>
      <c r="I489" s="11"/>
      <c r="K489" s="5"/>
      <c r="L489" s="5"/>
      <c r="M489" s="5"/>
      <c r="N489" s="5"/>
    </row>
    <row r="490" spans="1:14" s="4" customFormat="1" ht="12.75" customHeight="1" x14ac:dyDescent="0.2">
      <c r="A490" s="18"/>
      <c r="B490" s="18"/>
      <c r="C490" s="22"/>
      <c r="D490" s="132"/>
      <c r="H490" s="49"/>
      <c r="I490" s="11"/>
      <c r="K490" s="5"/>
      <c r="L490" s="5"/>
      <c r="M490" s="5"/>
      <c r="N490" s="5"/>
    </row>
    <row r="491" spans="1:14" s="4" customFormat="1" ht="12.75" customHeight="1" x14ac:dyDescent="0.2">
      <c r="A491" s="18"/>
      <c r="B491" s="18"/>
      <c r="C491" s="22"/>
      <c r="D491" s="132"/>
      <c r="H491" s="49"/>
      <c r="I491" s="11"/>
      <c r="K491" s="5"/>
      <c r="L491" s="5"/>
      <c r="M491" s="5"/>
      <c r="N491" s="5"/>
    </row>
    <row r="492" spans="1:14" s="4" customFormat="1" ht="12.75" customHeight="1" x14ac:dyDescent="0.2">
      <c r="A492" s="18"/>
      <c r="B492" s="18"/>
      <c r="C492" s="22"/>
      <c r="D492" s="132"/>
      <c r="H492" s="49"/>
      <c r="K492" s="5"/>
      <c r="L492" s="5"/>
      <c r="M492" s="5"/>
      <c r="N492" s="5"/>
    </row>
    <row r="493" spans="1:14" s="4" customFormat="1" ht="12.75" customHeight="1" x14ac:dyDescent="0.2">
      <c r="A493" s="18"/>
      <c r="B493" s="18"/>
      <c r="C493" s="22"/>
      <c r="D493" s="132"/>
      <c r="H493" s="49"/>
      <c r="K493" s="5"/>
      <c r="L493" s="5"/>
      <c r="M493" s="5"/>
      <c r="N493" s="5"/>
    </row>
    <row r="494" spans="1:14" s="4" customFormat="1" ht="12.75" customHeight="1" x14ac:dyDescent="0.2">
      <c r="A494" s="18"/>
      <c r="B494" s="18"/>
      <c r="C494" s="22"/>
      <c r="D494" s="132"/>
      <c r="H494" s="49"/>
      <c r="K494" s="5"/>
      <c r="L494" s="5"/>
      <c r="M494" s="5"/>
      <c r="N494" s="5"/>
    </row>
    <row r="495" spans="1:14" s="4" customFormat="1" ht="12.75" customHeight="1" x14ac:dyDescent="0.2">
      <c r="A495" s="18"/>
      <c r="B495" s="18"/>
      <c r="C495" s="22"/>
      <c r="D495" s="132"/>
      <c r="H495" s="49"/>
      <c r="K495" s="5"/>
      <c r="L495" s="5"/>
      <c r="M495" s="5"/>
      <c r="N495" s="5"/>
    </row>
    <row r="496" spans="1:14" s="4" customFormat="1" ht="12.75" customHeight="1" x14ac:dyDescent="0.2">
      <c r="A496" s="18"/>
      <c r="B496" s="18"/>
      <c r="C496" s="22"/>
      <c r="D496" s="132"/>
      <c r="H496" s="49"/>
      <c r="K496" s="5"/>
      <c r="L496" s="5"/>
      <c r="M496" s="5"/>
      <c r="N496" s="5"/>
    </row>
    <row r="497" spans="1:14" s="4" customFormat="1" ht="12.75" customHeight="1" x14ac:dyDescent="0.2">
      <c r="A497" s="18"/>
      <c r="B497" s="18"/>
      <c r="C497" s="22"/>
      <c r="D497" s="132"/>
      <c r="H497" s="49"/>
      <c r="K497" s="5"/>
      <c r="L497" s="5"/>
      <c r="M497" s="5"/>
      <c r="N497" s="5"/>
    </row>
    <row r="498" spans="1:14" s="4" customFormat="1" ht="12.75" customHeight="1" x14ac:dyDescent="0.2">
      <c r="A498" s="18"/>
      <c r="B498" s="18"/>
      <c r="C498" s="22"/>
      <c r="D498" s="132"/>
      <c r="H498" s="49"/>
      <c r="K498" s="5"/>
      <c r="L498" s="5"/>
      <c r="M498" s="5"/>
      <c r="N498" s="5"/>
    </row>
    <row r="499" spans="1:14" s="4" customFormat="1" ht="12.75" customHeight="1" x14ac:dyDescent="0.2">
      <c r="A499" s="18"/>
      <c r="B499" s="18"/>
      <c r="C499" s="22"/>
      <c r="D499" s="132"/>
      <c r="H499" s="49"/>
      <c r="K499" s="5"/>
      <c r="L499" s="5"/>
      <c r="M499" s="5"/>
      <c r="N499" s="5"/>
    </row>
    <row r="500" spans="1:14" s="4" customFormat="1" ht="12.75" customHeight="1" x14ac:dyDescent="0.2">
      <c r="A500" s="18"/>
      <c r="B500" s="18"/>
      <c r="C500" s="22"/>
      <c r="D500" s="132"/>
      <c r="H500" s="49"/>
      <c r="K500" s="5"/>
      <c r="L500" s="5"/>
      <c r="M500" s="5"/>
      <c r="N500" s="5"/>
    </row>
    <row r="501" spans="1:14" s="4" customFormat="1" ht="12.75" customHeight="1" x14ac:dyDescent="0.2">
      <c r="C501" s="13"/>
      <c r="D501" s="132"/>
      <c r="H501" s="49"/>
      <c r="K501" s="5"/>
      <c r="L501" s="5"/>
      <c r="M501" s="5"/>
      <c r="N501" s="5"/>
    </row>
    <row r="502" spans="1:14" s="4" customFormat="1" ht="12.75" customHeight="1" x14ac:dyDescent="0.2">
      <c r="A502" s="18"/>
      <c r="B502" s="18"/>
      <c r="C502" s="22"/>
      <c r="D502" s="132"/>
      <c r="H502" s="49"/>
      <c r="K502" s="5"/>
      <c r="L502" s="5"/>
      <c r="M502" s="5"/>
      <c r="N502" s="5"/>
    </row>
    <row r="503" spans="1:14" s="4" customFormat="1" ht="12.75" customHeight="1" x14ac:dyDescent="0.2">
      <c r="A503" s="18"/>
      <c r="B503" s="18"/>
      <c r="C503" s="22"/>
      <c r="D503" s="132"/>
      <c r="H503" s="49"/>
      <c r="K503" s="5"/>
      <c r="L503" s="5"/>
      <c r="M503" s="5"/>
      <c r="N503" s="5"/>
    </row>
    <row r="504" spans="1:14" s="4" customFormat="1" ht="12.75" customHeight="1" x14ac:dyDescent="0.2">
      <c r="A504" s="18"/>
      <c r="B504" s="18"/>
      <c r="C504" s="22"/>
      <c r="D504" s="132"/>
      <c r="H504" s="49"/>
      <c r="K504" s="5"/>
      <c r="L504" s="5"/>
      <c r="M504" s="5"/>
      <c r="N504" s="5"/>
    </row>
    <row r="505" spans="1:14" s="4" customFormat="1" ht="12.75" customHeight="1" x14ac:dyDescent="0.2">
      <c r="A505" s="18"/>
      <c r="B505" s="18"/>
      <c r="C505" s="22"/>
      <c r="D505" s="132"/>
      <c r="H505" s="49"/>
      <c r="K505" s="5"/>
      <c r="L505" s="5"/>
      <c r="M505" s="5"/>
      <c r="N505" s="5"/>
    </row>
    <row r="506" spans="1:14" s="4" customFormat="1" ht="12.75" customHeight="1" x14ac:dyDescent="0.2">
      <c r="A506" s="18"/>
      <c r="B506" s="18"/>
      <c r="C506" s="22"/>
      <c r="D506" s="132"/>
      <c r="H506" s="49"/>
      <c r="K506" s="5"/>
      <c r="L506" s="5"/>
      <c r="M506" s="5"/>
      <c r="N506" s="5"/>
    </row>
    <row r="507" spans="1:14" s="4" customFormat="1" ht="12.75" customHeight="1" x14ac:dyDescent="0.2">
      <c r="A507" s="18"/>
      <c r="B507" s="18"/>
      <c r="C507" s="22"/>
      <c r="D507" s="132"/>
      <c r="H507" s="49"/>
      <c r="K507" s="5"/>
      <c r="L507" s="5"/>
      <c r="M507" s="5"/>
      <c r="N507" s="5"/>
    </row>
    <row r="508" spans="1:14" s="4" customFormat="1" ht="12.75" customHeight="1" x14ac:dyDescent="0.2">
      <c r="A508" s="18"/>
      <c r="B508" s="18"/>
      <c r="C508" s="22"/>
      <c r="D508" s="132"/>
      <c r="H508" s="49"/>
      <c r="K508" s="5"/>
      <c r="L508" s="5"/>
      <c r="M508" s="5"/>
      <c r="N508" s="5"/>
    </row>
    <row r="509" spans="1:14" s="4" customFormat="1" ht="12.75" customHeight="1" x14ac:dyDescent="0.2">
      <c r="A509" s="18"/>
      <c r="B509" s="18"/>
      <c r="C509" s="22"/>
      <c r="D509" s="132"/>
      <c r="H509" s="49"/>
      <c r="K509" s="5"/>
      <c r="L509" s="5"/>
      <c r="M509" s="5"/>
      <c r="N509" s="5"/>
    </row>
    <row r="510" spans="1:14" s="4" customFormat="1" ht="12.75" customHeight="1" x14ac:dyDescent="0.2">
      <c r="A510" s="18"/>
      <c r="B510" s="18"/>
      <c r="C510" s="22"/>
      <c r="D510" s="132"/>
      <c r="H510" s="49"/>
      <c r="K510" s="5"/>
      <c r="L510" s="5"/>
      <c r="M510" s="5"/>
      <c r="N510" s="5"/>
    </row>
    <row r="511" spans="1:14" s="4" customFormat="1" ht="12.75" customHeight="1" x14ac:dyDescent="0.2">
      <c r="C511" s="13"/>
      <c r="D511" s="132"/>
      <c r="H511" s="49"/>
      <c r="K511" s="5"/>
      <c r="L511" s="5"/>
      <c r="M511" s="5"/>
      <c r="N511" s="5"/>
    </row>
    <row r="512" spans="1:14" s="4" customFormat="1" ht="12.75" customHeight="1" x14ac:dyDescent="0.2">
      <c r="A512" s="18"/>
      <c r="B512" s="18"/>
      <c r="C512" s="22"/>
      <c r="D512" s="132"/>
      <c r="H512" s="49"/>
      <c r="K512" s="5"/>
      <c r="L512" s="5"/>
      <c r="M512" s="5"/>
      <c r="N512" s="5"/>
    </row>
    <row r="513" spans="1:14" s="4" customFormat="1" ht="12.75" customHeight="1" x14ac:dyDescent="0.2">
      <c r="A513" s="18"/>
      <c r="B513" s="18"/>
      <c r="C513" s="22"/>
      <c r="D513" s="132"/>
      <c r="H513" s="49"/>
      <c r="K513" s="5"/>
      <c r="L513" s="5"/>
      <c r="M513" s="5"/>
      <c r="N513" s="5"/>
    </row>
    <row r="514" spans="1:14" s="4" customFormat="1" ht="12.75" customHeight="1" x14ac:dyDescent="0.2">
      <c r="A514" s="18"/>
      <c r="B514" s="18"/>
      <c r="C514" s="22"/>
      <c r="D514" s="132"/>
      <c r="H514" s="49"/>
      <c r="K514" s="5"/>
      <c r="L514" s="5"/>
      <c r="M514" s="5"/>
      <c r="N514" s="5"/>
    </row>
    <row r="515" spans="1:14" s="4" customFormat="1" ht="12.75" customHeight="1" x14ac:dyDescent="0.2">
      <c r="A515" s="18"/>
      <c r="B515" s="18"/>
      <c r="C515" s="22"/>
      <c r="D515" s="132"/>
      <c r="H515" s="49"/>
      <c r="K515" s="5"/>
      <c r="L515" s="5"/>
      <c r="M515" s="5"/>
      <c r="N515" s="5"/>
    </row>
    <row r="516" spans="1:14" s="4" customFormat="1" ht="12.75" customHeight="1" x14ac:dyDescent="0.2">
      <c r="C516" s="13"/>
      <c r="D516" s="132"/>
      <c r="H516" s="49"/>
      <c r="K516" s="5"/>
      <c r="L516" s="5"/>
      <c r="M516" s="5"/>
      <c r="N516" s="5"/>
    </row>
    <row r="517" spans="1:14" s="4" customFormat="1" ht="12.75" customHeight="1" x14ac:dyDescent="0.2">
      <c r="A517" s="18"/>
      <c r="B517" s="18"/>
      <c r="C517" s="22"/>
      <c r="D517" s="132"/>
      <c r="H517" s="49"/>
      <c r="K517" s="5"/>
      <c r="L517" s="5"/>
      <c r="M517" s="5"/>
      <c r="N517" s="5"/>
    </row>
    <row r="518" spans="1:14" s="4" customFormat="1" ht="12.75" customHeight="1" x14ac:dyDescent="0.2">
      <c r="A518" s="18"/>
      <c r="B518" s="18"/>
      <c r="C518" s="22"/>
      <c r="D518" s="132"/>
      <c r="H518" s="49"/>
      <c r="K518" s="5"/>
      <c r="L518" s="5"/>
      <c r="M518" s="5"/>
      <c r="N518" s="5"/>
    </row>
    <row r="519" spans="1:14" s="4" customFormat="1" ht="12.75" customHeight="1" x14ac:dyDescent="0.2">
      <c r="A519" s="18"/>
      <c r="B519" s="18"/>
      <c r="C519" s="22"/>
      <c r="D519" s="132"/>
      <c r="H519" s="49"/>
      <c r="K519" s="5"/>
      <c r="L519" s="5"/>
      <c r="M519" s="5"/>
      <c r="N519" s="5"/>
    </row>
    <row r="520" spans="1:14" s="4" customFormat="1" ht="12.75" customHeight="1" x14ac:dyDescent="0.2">
      <c r="A520" s="18"/>
      <c r="B520" s="18"/>
      <c r="C520" s="22"/>
      <c r="D520" s="132"/>
      <c r="H520" s="49"/>
      <c r="K520" s="5"/>
      <c r="L520" s="5"/>
      <c r="M520" s="5"/>
      <c r="N520" s="5"/>
    </row>
    <row r="521" spans="1:14" s="4" customFormat="1" ht="12.75" customHeight="1" x14ac:dyDescent="0.2">
      <c r="A521" s="18"/>
      <c r="B521" s="18"/>
      <c r="C521" s="22"/>
      <c r="D521" s="132"/>
      <c r="H521" s="49"/>
      <c r="K521" s="5"/>
      <c r="L521" s="5"/>
      <c r="M521" s="5"/>
      <c r="N521" s="5"/>
    </row>
    <row r="522" spans="1:14" s="4" customFormat="1" ht="12.75" customHeight="1" x14ac:dyDescent="0.2">
      <c r="A522" s="18"/>
      <c r="B522" s="18"/>
      <c r="C522" s="22"/>
      <c r="D522" s="132"/>
      <c r="H522" s="49"/>
      <c r="K522" s="5"/>
      <c r="L522" s="5"/>
      <c r="M522" s="5"/>
      <c r="N522" s="5"/>
    </row>
    <row r="523" spans="1:14" s="4" customFormat="1" ht="12.75" customHeight="1" x14ac:dyDescent="0.2">
      <c r="A523" s="18"/>
      <c r="B523" s="18"/>
      <c r="C523" s="22"/>
      <c r="D523" s="132"/>
      <c r="H523" s="49"/>
      <c r="K523" s="5"/>
      <c r="L523" s="5"/>
      <c r="M523" s="5"/>
      <c r="N523" s="5"/>
    </row>
    <row r="524" spans="1:14" s="4" customFormat="1" ht="12.75" customHeight="1" x14ac:dyDescent="0.2">
      <c r="A524" s="18"/>
      <c r="B524" s="18"/>
      <c r="C524" s="22"/>
      <c r="D524" s="132"/>
      <c r="H524" s="49"/>
      <c r="K524" s="5"/>
      <c r="L524" s="5"/>
      <c r="M524" s="5"/>
      <c r="N524" s="5"/>
    </row>
    <row r="525" spans="1:14" s="4" customFormat="1" ht="12.75" customHeight="1" x14ac:dyDescent="0.2">
      <c r="A525" s="18"/>
      <c r="B525" s="18"/>
      <c r="C525" s="22"/>
      <c r="D525" s="132"/>
      <c r="H525" s="49"/>
      <c r="K525" s="5"/>
      <c r="L525" s="5"/>
      <c r="M525" s="5"/>
      <c r="N525" s="5"/>
    </row>
    <row r="526" spans="1:14" s="4" customFormat="1" ht="12.75" customHeight="1" x14ac:dyDescent="0.2">
      <c r="C526" s="13"/>
      <c r="D526" s="132"/>
      <c r="H526" s="49"/>
      <c r="K526" s="5"/>
      <c r="L526" s="5"/>
      <c r="M526" s="5"/>
      <c r="N526" s="5"/>
    </row>
    <row r="527" spans="1:14" s="4" customFormat="1" ht="12.75" customHeight="1" x14ac:dyDescent="0.2">
      <c r="A527" s="18"/>
      <c r="B527" s="18"/>
      <c r="C527" s="22"/>
      <c r="D527" s="132"/>
      <c r="H527" s="49"/>
      <c r="K527" s="5"/>
      <c r="L527" s="5"/>
      <c r="M527" s="5"/>
      <c r="N527" s="5"/>
    </row>
    <row r="528" spans="1:14" s="4" customFormat="1" ht="12.75" customHeight="1" x14ac:dyDescent="0.2">
      <c r="A528" s="18"/>
      <c r="B528" s="18"/>
      <c r="C528" s="22"/>
      <c r="D528" s="132"/>
      <c r="H528" s="49"/>
      <c r="K528" s="5"/>
      <c r="L528" s="5"/>
      <c r="M528" s="5"/>
      <c r="N528" s="5"/>
    </row>
    <row r="529" spans="1:14" s="4" customFormat="1" ht="12.75" customHeight="1" x14ac:dyDescent="0.2">
      <c r="A529" s="18"/>
      <c r="B529" s="18"/>
      <c r="C529" s="22"/>
      <c r="D529" s="132"/>
      <c r="H529" s="49"/>
      <c r="K529" s="5"/>
      <c r="L529" s="5"/>
      <c r="M529" s="5"/>
      <c r="N529" s="5"/>
    </row>
    <row r="530" spans="1:14" s="4" customFormat="1" ht="12.75" customHeight="1" x14ac:dyDescent="0.2">
      <c r="A530" s="18"/>
      <c r="B530" s="18"/>
      <c r="C530" s="22"/>
      <c r="D530" s="132"/>
      <c r="H530" s="49"/>
      <c r="K530" s="5"/>
      <c r="L530" s="5"/>
      <c r="M530" s="5"/>
      <c r="N530" s="5"/>
    </row>
    <row r="531" spans="1:14" s="4" customFormat="1" ht="12.75" customHeight="1" x14ac:dyDescent="0.2">
      <c r="A531" s="18"/>
      <c r="B531" s="18"/>
      <c r="C531" s="22"/>
      <c r="D531" s="132"/>
      <c r="H531" s="49"/>
      <c r="K531" s="5"/>
      <c r="L531" s="5"/>
      <c r="M531" s="5"/>
      <c r="N531" s="5"/>
    </row>
    <row r="532" spans="1:14" s="4" customFormat="1" ht="12.75" customHeight="1" x14ac:dyDescent="0.2">
      <c r="A532" s="18"/>
      <c r="B532" s="18"/>
      <c r="C532" s="22"/>
      <c r="D532" s="132"/>
      <c r="H532" s="49"/>
      <c r="K532" s="5"/>
      <c r="L532" s="5"/>
      <c r="M532" s="5"/>
      <c r="N532" s="5"/>
    </row>
    <row r="533" spans="1:14" s="4" customFormat="1" ht="12.75" customHeight="1" x14ac:dyDescent="0.2">
      <c r="A533" s="18"/>
      <c r="B533" s="18"/>
      <c r="C533" s="22"/>
      <c r="D533" s="132"/>
      <c r="H533" s="49"/>
      <c r="K533" s="5"/>
      <c r="L533" s="5"/>
      <c r="M533" s="5"/>
      <c r="N533" s="5"/>
    </row>
    <row r="534" spans="1:14" s="4" customFormat="1" ht="12.75" customHeight="1" x14ac:dyDescent="0.2">
      <c r="A534" s="18"/>
      <c r="B534" s="18"/>
      <c r="C534" s="22"/>
      <c r="D534" s="132"/>
      <c r="H534" s="49"/>
      <c r="K534" s="5"/>
      <c r="L534" s="5"/>
      <c r="M534" s="5"/>
      <c r="N534" s="5"/>
    </row>
    <row r="535" spans="1:14" s="4" customFormat="1" ht="12.75" customHeight="1" x14ac:dyDescent="0.2">
      <c r="A535" s="18"/>
      <c r="B535" s="18"/>
      <c r="C535" s="22"/>
      <c r="D535" s="132"/>
      <c r="H535" s="49"/>
      <c r="K535" s="5"/>
      <c r="L535" s="5"/>
      <c r="M535" s="5"/>
      <c r="N535" s="5"/>
    </row>
    <row r="536" spans="1:14" s="4" customFormat="1" ht="12.75" customHeight="1" x14ac:dyDescent="0.2">
      <c r="C536" s="13"/>
      <c r="D536" s="132"/>
      <c r="H536" s="49"/>
      <c r="K536" s="5"/>
      <c r="L536" s="5"/>
      <c r="M536" s="5"/>
      <c r="N536" s="5"/>
    </row>
    <row r="537" spans="1:14" s="4" customFormat="1" ht="12.75" customHeight="1" x14ac:dyDescent="0.2">
      <c r="A537" s="18"/>
      <c r="B537" s="18"/>
      <c r="C537" s="22"/>
      <c r="D537" s="132"/>
      <c r="H537" s="49"/>
      <c r="K537" s="5"/>
      <c r="L537" s="5"/>
      <c r="M537" s="5"/>
      <c r="N537" s="5"/>
    </row>
    <row r="538" spans="1:14" s="4" customFormat="1" ht="12.75" customHeight="1" x14ac:dyDescent="0.2">
      <c r="A538" s="18"/>
      <c r="B538" s="18"/>
      <c r="C538" s="22"/>
      <c r="D538" s="132"/>
      <c r="H538" s="49"/>
      <c r="K538" s="5"/>
      <c r="L538" s="5"/>
      <c r="M538" s="5"/>
      <c r="N538" s="5"/>
    </row>
    <row r="539" spans="1:14" s="4" customFormat="1" ht="12.75" customHeight="1" x14ac:dyDescent="0.2">
      <c r="A539" s="18"/>
      <c r="B539" s="18"/>
      <c r="C539" s="22"/>
      <c r="D539" s="132"/>
      <c r="H539" s="49"/>
      <c r="K539" s="5"/>
      <c r="L539" s="5"/>
      <c r="M539" s="5"/>
      <c r="N539" s="5"/>
    </row>
    <row r="540" spans="1:14" s="4" customFormat="1" ht="12.75" customHeight="1" x14ac:dyDescent="0.2">
      <c r="A540" s="18"/>
      <c r="B540" s="18"/>
      <c r="C540" s="22"/>
      <c r="D540" s="132"/>
      <c r="H540" s="49"/>
      <c r="K540" s="5"/>
      <c r="L540" s="5"/>
      <c r="M540" s="5"/>
      <c r="N540" s="5"/>
    </row>
    <row r="541" spans="1:14" s="4" customFormat="1" ht="12.75" customHeight="1" x14ac:dyDescent="0.2">
      <c r="A541" s="18"/>
      <c r="B541" s="18"/>
      <c r="C541" s="22"/>
      <c r="D541" s="132"/>
      <c r="H541" s="49"/>
      <c r="K541" s="5"/>
      <c r="L541" s="5"/>
      <c r="M541" s="5"/>
      <c r="N541" s="5"/>
    </row>
    <row r="542" spans="1:14" s="4" customFormat="1" ht="12.75" customHeight="1" x14ac:dyDescent="0.2">
      <c r="A542" s="18"/>
      <c r="B542" s="18"/>
      <c r="C542" s="22"/>
      <c r="D542" s="132"/>
      <c r="H542" s="49"/>
      <c r="K542" s="5"/>
      <c r="L542" s="5"/>
      <c r="M542" s="5"/>
      <c r="N542" s="5"/>
    </row>
    <row r="543" spans="1:14" s="4" customFormat="1" ht="12.75" customHeight="1" x14ac:dyDescent="0.2">
      <c r="A543" s="18"/>
      <c r="B543" s="18"/>
      <c r="C543" s="22"/>
      <c r="D543" s="132"/>
      <c r="H543" s="49"/>
      <c r="K543" s="5"/>
      <c r="L543" s="5"/>
      <c r="M543" s="5"/>
      <c r="N543" s="5"/>
    </row>
    <row r="544" spans="1:14" s="4" customFormat="1" ht="12.75" customHeight="1" x14ac:dyDescent="0.2">
      <c r="A544" s="18"/>
      <c r="B544" s="18"/>
      <c r="C544" s="22"/>
      <c r="D544" s="132"/>
      <c r="H544" s="49"/>
      <c r="K544" s="5"/>
      <c r="L544" s="5"/>
      <c r="M544" s="5"/>
      <c r="N544" s="5"/>
    </row>
    <row r="545" spans="1:14" s="4" customFormat="1" ht="12.75" customHeight="1" x14ac:dyDescent="0.2">
      <c r="A545" s="18"/>
      <c r="B545" s="18"/>
      <c r="C545" s="22"/>
      <c r="D545" s="132"/>
      <c r="H545" s="49"/>
      <c r="K545" s="5"/>
      <c r="L545" s="5"/>
      <c r="M545" s="5"/>
      <c r="N545" s="5"/>
    </row>
    <row r="546" spans="1:14" s="4" customFormat="1" ht="12.75" customHeight="1" x14ac:dyDescent="0.2">
      <c r="C546" s="13"/>
      <c r="D546" s="132"/>
      <c r="H546" s="49"/>
      <c r="K546" s="5"/>
      <c r="L546" s="5"/>
      <c r="M546" s="5"/>
      <c r="N546" s="5"/>
    </row>
    <row r="547" spans="1:14" s="4" customFormat="1" ht="12.75" customHeight="1" x14ac:dyDescent="0.2">
      <c r="A547" s="18"/>
      <c r="B547" s="18"/>
      <c r="C547" s="22"/>
      <c r="D547" s="132"/>
      <c r="H547" s="49"/>
      <c r="K547" s="5"/>
      <c r="L547" s="5"/>
      <c r="M547" s="5"/>
      <c r="N547" s="5"/>
    </row>
    <row r="548" spans="1:14" s="4" customFormat="1" ht="12.75" customHeight="1" x14ac:dyDescent="0.2">
      <c r="A548" s="18"/>
      <c r="B548" s="18"/>
      <c r="C548" s="22"/>
      <c r="D548" s="132"/>
      <c r="H548" s="49"/>
      <c r="K548" s="5"/>
      <c r="L548" s="5"/>
      <c r="M548" s="5"/>
      <c r="N548" s="5"/>
    </row>
    <row r="549" spans="1:14" s="4" customFormat="1" ht="12.75" customHeight="1" x14ac:dyDescent="0.2">
      <c r="A549" s="18"/>
      <c r="B549" s="18"/>
      <c r="C549" s="22"/>
      <c r="D549" s="132"/>
      <c r="H549" s="49"/>
      <c r="K549" s="5"/>
      <c r="L549" s="5"/>
      <c r="M549" s="5"/>
      <c r="N549" s="5"/>
    </row>
    <row r="550" spans="1:14" s="4" customFormat="1" ht="12.75" customHeight="1" x14ac:dyDescent="0.2">
      <c r="A550" s="18"/>
      <c r="B550" s="18"/>
      <c r="C550" s="22"/>
      <c r="D550" s="132"/>
      <c r="H550" s="49"/>
      <c r="K550" s="5"/>
      <c r="L550" s="5"/>
      <c r="M550" s="5"/>
      <c r="N550" s="5"/>
    </row>
    <row r="551" spans="1:14" s="4" customFormat="1" ht="12.75" customHeight="1" x14ac:dyDescent="0.2">
      <c r="C551" s="13"/>
      <c r="D551" s="132"/>
      <c r="H551" s="49"/>
      <c r="K551" s="5"/>
      <c r="L551" s="5"/>
      <c r="M551" s="5"/>
      <c r="N551" s="5"/>
    </row>
    <row r="552" spans="1:14" s="4" customFormat="1" ht="12.75" customHeight="1" x14ac:dyDescent="0.2">
      <c r="A552" s="18"/>
      <c r="B552" s="18"/>
      <c r="C552" s="22"/>
      <c r="D552" s="132"/>
      <c r="H552" s="49"/>
      <c r="K552" s="5"/>
      <c r="L552" s="5"/>
      <c r="M552" s="5"/>
      <c r="N552" s="5"/>
    </row>
    <row r="553" spans="1:14" s="4" customFormat="1" ht="12.75" customHeight="1" x14ac:dyDescent="0.2">
      <c r="A553" s="18"/>
      <c r="B553" s="18"/>
      <c r="C553" s="22"/>
      <c r="D553" s="132"/>
      <c r="H553" s="49"/>
      <c r="K553" s="5"/>
      <c r="L553" s="5"/>
      <c r="M553" s="5"/>
      <c r="N553" s="5"/>
    </row>
    <row r="554" spans="1:14" s="4" customFormat="1" ht="12.75" customHeight="1" x14ac:dyDescent="0.2">
      <c r="A554" s="18"/>
      <c r="B554" s="18"/>
      <c r="C554" s="22"/>
      <c r="D554" s="132"/>
      <c r="H554" s="49"/>
      <c r="K554" s="5"/>
      <c r="L554" s="5"/>
      <c r="M554" s="5"/>
      <c r="N554" s="5"/>
    </row>
    <row r="555" spans="1:14" s="4" customFormat="1" ht="12.75" customHeight="1" x14ac:dyDescent="0.2">
      <c r="A555" s="18"/>
      <c r="B555" s="18"/>
      <c r="C555" s="22"/>
      <c r="D555" s="132"/>
      <c r="H555" s="49"/>
      <c r="K555" s="5"/>
      <c r="L555" s="5"/>
      <c r="M555" s="5"/>
      <c r="N555" s="5"/>
    </row>
    <row r="556" spans="1:14" s="4" customFormat="1" ht="12.75" customHeight="1" x14ac:dyDescent="0.2">
      <c r="A556" s="18"/>
      <c r="B556" s="18"/>
      <c r="C556" s="22"/>
      <c r="D556" s="132"/>
      <c r="H556" s="49"/>
      <c r="K556" s="5"/>
      <c r="L556" s="5"/>
      <c r="M556" s="5"/>
      <c r="N556" s="5"/>
    </row>
    <row r="557" spans="1:14" s="4" customFormat="1" ht="12.75" customHeight="1" x14ac:dyDescent="0.2">
      <c r="A557" s="18"/>
      <c r="B557" s="18"/>
      <c r="C557" s="22"/>
      <c r="D557" s="132"/>
      <c r="H557" s="49"/>
      <c r="K557" s="5"/>
      <c r="L557" s="5"/>
      <c r="M557" s="5"/>
      <c r="N557" s="5"/>
    </row>
    <row r="558" spans="1:14" s="4" customFormat="1" ht="12.75" customHeight="1" x14ac:dyDescent="0.2">
      <c r="A558" s="18"/>
      <c r="B558" s="18"/>
      <c r="C558" s="22"/>
      <c r="D558" s="132"/>
      <c r="H558" s="49"/>
      <c r="K558" s="5"/>
      <c r="L558" s="5"/>
      <c r="M558" s="5"/>
      <c r="N558" s="5"/>
    </row>
    <row r="559" spans="1:14" s="4" customFormat="1" ht="12.75" customHeight="1" x14ac:dyDescent="0.2">
      <c r="A559" s="18"/>
      <c r="B559" s="18"/>
      <c r="C559" s="22"/>
      <c r="D559" s="132"/>
      <c r="H559" s="49"/>
      <c r="K559" s="5"/>
      <c r="L559" s="5"/>
      <c r="M559" s="5"/>
      <c r="N559" s="5"/>
    </row>
    <row r="560" spans="1:14" s="4" customFormat="1" ht="12.75" customHeight="1" x14ac:dyDescent="0.2">
      <c r="A560" s="18"/>
      <c r="B560" s="18"/>
      <c r="C560" s="22"/>
      <c r="D560" s="132"/>
      <c r="H560" s="49"/>
      <c r="K560" s="5"/>
      <c r="L560" s="5"/>
      <c r="M560" s="5"/>
      <c r="N560" s="5"/>
    </row>
    <row r="561" spans="1:14" s="4" customFormat="1" ht="12.75" customHeight="1" x14ac:dyDescent="0.2">
      <c r="C561" s="13"/>
      <c r="D561" s="132"/>
      <c r="H561" s="49"/>
      <c r="K561" s="5"/>
      <c r="L561" s="5"/>
      <c r="M561" s="5"/>
      <c r="N561" s="5"/>
    </row>
    <row r="562" spans="1:14" s="4" customFormat="1" ht="12.75" customHeight="1" x14ac:dyDescent="0.2">
      <c r="A562" s="18"/>
      <c r="B562" s="18"/>
      <c r="C562" s="22"/>
      <c r="D562" s="132"/>
      <c r="H562" s="49"/>
      <c r="K562" s="5"/>
      <c r="L562" s="5"/>
      <c r="M562" s="5"/>
      <c r="N562" s="5"/>
    </row>
    <row r="563" spans="1:14" s="4" customFormat="1" ht="12.75" customHeight="1" x14ac:dyDescent="0.2">
      <c r="A563" s="18"/>
      <c r="B563" s="18"/>
      <c r="C563" s="22"/>
      <c r="D563" s="132"/>
      <c r="H563" s="49"/>
      <c r="K563" s="5"/>
      <c r="L563" s="5"/>
      <c r="M563" s="5"/>
      <c r="N563" s="5"/>
    </row>
    <row r="564" spans="1:14" s="4" customFormat="1" ht="12.75" customHeight="1" x14ac:dyDescent="0.2">
      <c r="A564" s="18"/>
      <c r="B564" s="18"/>
      <c r="C564" s="22"/>
      <c r="D564" s="132"/>
      <c r="H564" s="49"/>
      <c r="K564" s="5"/>
      <c r="L564" s="5"/>
      <c r="M564" s="5"/>
      <c r="N564" s="5"/>
    </row>
    <row r="565" spans="1:14" s="4" customFormat="1" ht="12.75" customHeight="1" x14ac:dyDescent="0.2">
      <c r="A565" s="18"/>
      <c r="B565" s="18"/>
      <c r="C565" s="22"/>
      <c r="D565" s="132"/>
      <c r="H565" s="49"/>
      <c r="K565" s="5"/>
      <c r="L565" s="5"/>
      <c r="M565" s="5"/>
      <c r="N565" s="5"/>
    </row>
    <row r="566" spans="1:14" s="4" customFormat="1" ht="12.75" customHeight="1" x14ac:dyDescent="0.2">
      <c r="A566" s="18"/>
      <c r="B566" s="18"/>
      <c r="C566" s="22"/>
      <c r="D566" s="132"/>
      <c r="H566" s="49"/>
      <c r="K566" s="5"/>
      <c r="L566" s="5"/>
      <c r="M566" s="5"/>
      <c r="N566" s="5"/>
    </row>
    <row r="567" spans="1:14" s="4" customFormat="1" ht="12.75" customHeight="1" x14ac:dyDescent="0.2">
      <c r="A567" s="18"/>
      <c r="B567" s="18"/>
      <c r="C567" s="22"/>
      <c r="D567" s="132"/>
      <c r="H567" s="49"/>
      <c r="K567" s="5"/>
      <c r="L567" s="5"/>
      <c r="M567" s="5"/>
      <c r="N567" s="5"/>
    </row>
    <row r="568" spans="1:14" s="4" customFormat="1" ht="12.75" customHeight="1" x14ac:dyDescent="0.2">
      <c r="A568" s="18"/>
      <c r="B568" s="18"/>
      <c r="C568" s="22"/>
      <c r="D568" s="132"/>
      <c r="H568" s="49"/>
      <c r="K568" s="5"/>
      <c r="L568" s="5"/>
      <c r="M568" s="5"/>
      <c r="N568" s="5"/>
    </row>
    <row r="569" spans="1:14" s="4" customFormat="1" ht="12.75" customHeight="1" x14ac:dyDescent="0.2">
      <c r="A569" s="18"/>
      <c r="B569" s="18"/>
      <c r="C569" s="22"/>
      <c r="D569" s="132"/>
      <c r="H569" s="49"/>
      <c r="K569" s="5"/>
      <c r="L569" s="5"/>
      <c r="M569" s="5"/>
      <c r="N569" s="5"/>
    </row>
    <row r="570" spans="1:14" s="4" customFormat="1" ht="12.75" customHeight="1" x14ac:dyDescent="0.2">
      <c r="A570" s="18"/>
      <c r="B570" s="18"/>
      <c r="C570" s="22"/>
      <c r="D570" s="132"/>
      <c r="H570" s="49"/>
      <c r="K570" s="5"/>
      <c r="L570" s="5"/>
      <c r="M570" s="5"/>
      <c r="N570" s="5"/>
    </row>
    <row r="571" spans="1:14" s="4" customFormat="1" ht="12.75" customHeight="1" x14ac:dyDescent="0.2">
      <c r="C571" s="13"/>
      <c r="D571" s="132"/>
      <c r="H571" s="49"/>
      <c r="K571" s="5"/>
      <c r="L571" s="5"/>
      <c r="M571" s="5"/>
      <c r="N571" s="5"/>
    </row>
    <row r="572" spans="1:14" s="4" customFormat="1" ht="12.75" customHeight="1" x14ac:dyDescent="0.2">
      <c r="A572" s="18"/>
      <c r="B572" s="18"/>
      <c r="C572" s="22"/>
      <c r="D572" s="132"/>
      <c r="H572" s="49"/>
      <c r="K572" s="5"/>
      <c r="L572" s="5"/>
      <c r="M572" s="5"/>
      <c r="N572" s="5"/>
    </row>
    <row r="573" spans="1:14" s="4" customFormat="1" ht="12.75" customHeight="1" x14ac:dyDescent="0.2">
      <c r="A573" s="18"/>
      <c r="B573" s="18"/>
      <c r="C573" s="22"/>
      <c r="D573" s="132"/>
      <c r="H573" s="49"/>
      <c r="K573" s="5"/>
      <c r="L573" s="5"/>
      <c r="M573" s="5"/>
      <c r="N573" s="5"/>
    </row>
    <row r="574" spans="1:14" s="4" customFormat="1" ht="12.75" customHeight="1" x14ac:dyDescent="0.2">
      <c r="A574" s="18"/>
      <c r="B574" s="18"/>
      <c r="C574" s="22"/>
      <c r="D574" s="132"/>
      <c r="H574" s="49"/>
      <c r="K574" s="5"/>
      <c r="L574" s="5"/>
      <c r="M574" s="5"/>
      <c r="N574" s="5"/>
    </row>
    <row r="575" spans="1:14" s="4" customFormat="1" ht="12.75" customHeight="1" x14ac:dyDescent="0.2">
      <c r="A575" s="18"/>
      <c r="B575" s="18"/>
      <c r="C575" s="22"/>
      <c r="D575" s="132"/>
      <c r="H575" s="49"/>
      <c r="K575" s="5"/>
      <c r="L575" s="5"/>
      <c r="M575" s="5"/>
      <c r="N575" s="5"/>
    </row>
    <row r="576" spans="1:14" s="4" customFormat="1" ht="12.75" customHeight="1" x14ac:dyDescent="0.2">
      <c r="A576" s="18"/>
      <c r="B576" s="18"/>
      <c r="C576" s="22"/>
      <c r="D576" s="132"/>
      <c r="H576" s="49"/>
      <c r="K576" s="5"/>
      <c r="L576" s="5"/>
      <c r="M576" s="5"/>
      <c r="N576" s="5"/>
    </row>
    <row r="577" spans="1:14" s="4" customFormat="1" ht="12.75" customHeight="1" x14ac:dyDescent="0.2">
      <c r="A577" s="18"/>
      <c r="B577" s="18"/>
      <c r="C577" s="22"/>
      <c r="D577" s="132"/>
      <c r="H577" s="49"/>
      <c r="K577" s="5"/>
      <c r="L577" s="5"/>
      <c r="M577" s="5"/>
      <c r="N577" s="5"/>
    </row>
    <row r="578" spans="1:14" s="4" customFormat="1" ht="12.75" customHeight="1" x14ac:dyDescent="0.2">
      <c r="A578" s="18"/>
      <c r="B578" s="18"/>
      <c r="C578" s="22"/>
      <c r="D578" s="132"/>
      <c r="H578" s="49"/>
      <c r="K578" s="5"/>
      <c r="L578" s="5"/>
      <c r="M578" s="5"/>
      <c r="N578" s="5"/>
    </row>
    <row r="579" spans="1:14" s="4" customFormat="1" ht="12.75" customHeight="1" x14ac:dyDescent="0.2">
      <c r="A579" s="18"/>
      <c r="B579" s="18"/>
      <c r="C579" s="22"/>
      <c r="D579" s="132"/>
      <c r="H579" s="49"/>
      <c r="K579" s="5"/>
      <c r="L579" s="5"/>
      <c r="M579" s="5"/>
      <c r="N579" s="5"/>
    </row>
    <row r="580" spans="1:14" s="4" customFormat="1" ht="12.75" customHeight="1" x14ac:dyDescent="0.2">
      <c r="A580" s="18"/>
      <c r="B580" s="18"/>
      <c r="C580" s="22"/>
      <c r="D580" s="132"/>
      <c r="H580" s="49"/>
      <c r="K580" s="5"/>
      <c r="L580" s="5"/>
      <c r="M580" s="5"/>
      <c r="N580" s="5"/>
    </row>
    <row r="581" spans="1:14" s="4" customFormat="1" ht="12.75" customHeight="1" x14ac:dyDescent="0.2">
      <c r="A581" s="18"/>
      <c r="B581" s="18"/>
      <c r="C581" s="22"/>
      <c r="D581" s="132"/>
      <c r="H581" s="49"/>
      <c r="K581" s="5"/>
      <c r="L581" s="5"/>
      <c r="M581" s="5"/>
      <c r="N581" s="5"/>
    </row>
    <row r="582" spans="1:14" s="4" customFormat="1" ht="12.75" customHeight="1" x14ac:dyDescent="0.2">
      <c r="A582" s="18"/>
      <c r="B582" s="18"/>
      <c r="C582" s="22"/>
      <c r="D582" s="132"/>
      <c r="H582" s="49"/>
      <c r="K582" s="5"/>
      <c r="L582" s="5"/>
      <c r="M582" s="5"/>
      <c r="N582" s="5"/>
    </row>
    <row r="583" spans="1:14" s="4" customFormat="1" ht="12.75" customHeight="1" x14ac:dyDescent="0.2">
      <c r="A583" s="18"/>
      <c r="B583" s="18"/>
      <c r="C583" s="22"/>
      <c r="D583" s="132"/>
      <c r="H583" s="49"/>
      <c r="K583" s="5"/>
      <c r="L583" s="5"/>
      <c r="M583" s="5"/>
      <c r="N583" s="5"/>
    </row>
    <row r="584" spans="1:14" s="4" customFormat="1" ht="12.75" customHeight="1" x14ac:dyDescent="0.2">
      <c r="A584" s="18"/>
      <c r="B584" s="18"/>
      <c r="C584" s="22"/>
      <c r="D584" s="132"/>
      <c r="H584" s="49"/>
      <c r="K584" s="5"/>
      <c r="L584" s="5"/>
      <c r="M584" s="5"/>
      <c r="N584" s="5"/>
    </row>
    <row r="585" spans="1:14" s="4" customFormat="1" ht="12.75" customHeight="1" x14ac:dyDescent="0.2">
      <c r="A585" s="18"/>
      <c r="B585" s="18"/>
      <c r="C585" s="22"/>
      <c r="D585" s="132"/>
      <c r="H585" s="49"/>
      <c r="K585" s="5"/>
      <c r="L585" s="5"/>
      <c r="M585" s="5"/>
      <c r="N585" s="5"/>
    </row>
    <row r="586" spans="1:14" s="4" customFormat="1" ht="12.75" customHeight="1" x14ac:dyDescent="0.2">
      <c r="A586" s="18"/>
      <c r="B586" s="18"/>
      <c r="C586" s="22"/>
      <c r="D586" s="132"/>
      <c r="H586" s="49"/>
      <c r="K586" s="5"/>
      <c r="L586" s="5"/>
      <c r="M586" s="5"/>
      <c r="N586" s="5"/>
    </row>
    <row r="587" spans="1:14" s="4" customFormat="1" ht="12.75" customHeight="1" x14ac:dyDescent="0.2">
      <c r="A587" s="18"/>
      <c r="B587" s="18"/>
      <c r="C587" s="22"/>
      <c r="D587" s="132"/>
      <c r="H587" s="49"/>
      <c r="K587" s="5"/>
      <c r="L587" s="5"/>
      <c r="M587" s="5"/>
      <c r="N587" s="5"/>
    </row>
    <row r="588" spans="1:14" s="4" customFormat="1" ht="12.75" customHeight="1" x14ac:dyDescent="0.2">
      <c r="A588" s="18"/>
      <c r="B588" s="18"/>
      <c r="C588" s="22"/>
      <c r="D588" s="132"/>
      <c r="H588" s="49"/>
      <c r="K588" s="5"/>
      <c r="L588" s="5"/>
      <c r="M588" s="5"/>
      <c r="N588" s="5"/>
    </row>
    <row r="589" spans="1:14" s="4" customFormat="1" ht="12.75" customHeight="1" x14ac:dyDescent="0.2">
      <c r="C589" s="13"/>
      <c r="D589" s="132"/>
      <c r="H589" s="49"/>
      <c r="K589" s="5"/>
      <c r="L589" s="5"/>
      <c r="M589" s="5"/>
      <c r="N589" s="5"/>
    </row>
    <row r="590" spans="1:14" s="4" customFormat="1" ht="12.75" customHeight="1" x14ac:dyDescent="0.2">
      <c r="A590" s="18"/>
      <c r="B590" s="18"/>
      <c r="C590" s="22"/>
      <c r="D590" s="132"/>
      <c r="H590" s="49"/>
      <c r="K590" s="5"/>
      <c r="L590" s="5"/>
      <c r="M590" s="5"/>
      <c r="N590" s="5"/>
    </row>
    <row r="591" spans="1:14" s="4" customFormat="1" ht="12.75" customHeight="1" x14ac:dyDescent="0.2">
      <c r="A591" s="18"/>
      <c r="B591" s="18"/>
      <c r="C591" s="22"/>
      <c r="D591" s="132"/>
      <c r="H591" s="49"/>
      <c r="K591" s="5"/>
      <c r="L591" s="5"/>
      <c r="M591" s="5"/>
      <c r="N591" s="5"/>
    </row>
    <row r="592" spans="1:14" s="4" customFormat="1" ht="12.75" customHeight="1" x14ac:dyDescent="0.2">
      <c r="A592" s="18"/>
      <c r="B592" s="18"/>
      <c r="C592" s="22"/>
      <c r="D592" s="132"/>
      <c r="H592" s="49"/>
      <c r="K592" s="5"/>
      <c r="L592" s="5"/>
      <c r="M592" s="5"/>
      <c r="N592" s="5"/>
    </row>
    <row r="593" spans="1:14" s="4" customFormat="1" ht="12.75" customHeight="1" x14ac:dyDescent="0.2">
      <c r="A593" s="18"/>
      <c r="B593" s="18"/>
      <c r="C593" s="22"/>
      <c r="D593" s="132"/>
      <c r="H593" s="49"/>
      <c r="K593" s="5"/>
      <c r="L593" s="5"/>
      <c r="M593" s="5"/>
      <c r="N593" s="5"/>
    </row>
    <row r="594" spans="1:14" s="4" customFormat="1" ht="12.75" customHeight="1" x14ac:dyDescent="0.2">
      <c r="A594" s="18"/>
      <c r="B594" s="18"/>
      <c r="C594" s="22"/>
      <c r="D594" s="132"/>
      <c r="H594" s="49"/>
      <c r="K594" s="5"/>
      <c r="L594" s="5"/>
      <c r="M594" s="5"/>
      <c r="N594" s="5"/>
    </row>
    <row r="595" spans="1:14" s="4" customFormat="1" ht="12.75" customHeight="1" x14ac:dyDescent="0.2">
      <c r="A595" s="18"/>
      <c r="B595" s="18"/>
      <c r="C595" s="22"/>
      <c r="D595" s="132"/>
      <c r="H595" s="49"/>
      <c r="K595" s="5"/>
      <c r="L595" s="5"/>
      <c r="M595" s="5"/>
      <c r="N595" s="5"/>
    </row>
    <row r="596" spans="1:14" s="4" customFormat="1" ht="12.75" customHeight="1" x14ac:dyDescent="0.2">
      <c r="A596" s="18"/>
      <c r="B596" s="18"/>
      <c r="C596" s="22"/>
      <c r="D596" s="132"/>
      <c r="H596" s="49"/>
      <c r="K596" s="5"/>
      <c r="L596" s="5"/>
      <c r="M596" s="5"/>
      <c r="N596" s="5"/>
    </row>
    <row r="597" spans="1:14" s="4" customFormat="1" ht="12.75" customHeight="1" x14ac:dyDescent="0.2">
      <c r="A597" s="18"/>
      <c r="B597" s="18"/>
      <c r="C597" s="22"/>
      <c r="D597" s="132"/>
      <c r="H597" s="49"/>
      <c r="K597" s="5"/>
      <c r="L597" s="5"/>
      <c r="M597" s="5"/>
      <c r="N597" s="5"/>
    </row>
    <row r="598" spans="1:14" s="4" customFormat="1" ht="12.75" customHeight="1" x14ac:dyDescent="0.2">
      <c r="A598" s="18"/>
      <c r="B598" s="18"/>
      <c r="C598" s="22"/>
      <c r="D598" s="132"/>
      <c r="H598" s="49"/>
      <c r="K598" s="5"/>
      <c r="L598" s="5"/>
      <c r="M598" s="5"/>
      <c r="N598" s="5"/>
    </row>
    <row r="599" spans="1:14" s="4" customFormat="1" ht="12.75" customHeight="1" x14ac:dyDescent="0.2">
      <c r="A599" s="18"/>
      <c r="B599" s="18"/>
      <c r="C599" s="22"/>
      <c r="D599" s="132"/>
      <c r="H599" s="49"/>
      <c r="K599" s="5"/>
      <c r="L599" s="5"/>
      <c r="M599" s="5"/>
      <c r="N599" s="5"/>
    </row>
    <row r="600" spans="1:14" s="4" customFormat="1" ht="12.75" customHeight="1" x14ac:dyDescent="0.2">
      <c r="A600" s="18"/>
      <c r="B600" s="18"/>
      <c r="C600" s="22"/>
      <c r="D600" s="132"/>
      <c r="H600" s="49"/>
      <c r="K600" s="5"/>
      <c r="L600" s="5"/>
      <c r="M600" s="5"/>
      <c r="N600" s="5"/>
    </row>
    <row r="601" spans="1:14" s="4" customFormat="1" ht="12.75" customHeight="1" x14ac:dyDescent="0.2">
      <c r="A601" s="18"/>
      <c r="B601" s="18"/>
      <c r="C601" s="22"/>
      <c r="D601" s="132"/>
      <c r="H601" s="49"/>
      <c r="K601" s="5"/>
      <c r="L601" s="5"/>
      <c r="M601" s="5"/>
      <c r="N601" s="5"/>
    </row>
    <row r="602" spans="1:14" s="4" customFormat="1" ht="12.75" customHeight="1" x14ac:dyDescent="0.2">
      <c r="A602" s="18"/>
      <c r="B602" s="18"/>
      <c r="C602" s="22"/>
      <c r="D602" s="132"/>
      <c r="H602" s="49"/>
      <c r="K602" s="5"/>
      <c r="L602" s="5"/>
      <c r="M602" s="5"/>
      <c r="N602" s="5"/>
    </row>
    <row r="603" spans="1:14" s="4" customFormat="1" ht="12.75" customHeight="1" x14ac:dyDescent="0.2">
      <c r="A603" s="18"/>
      <c r="B603" s="18"/>
      <c r="C603" s="22"/>
      <c r="D603" s="132"/>
      <c r="H603" s="49"/>
      <c r="K603" s="5"/>
      <c r="L603" s="5"/>
      <c r="M603" s="5"/>
      <c r="N603" s="5"/>
    </row>
    <row r="604" spans="1:14" s="4" customFormat="1" ht="12.75" customHeight="1" x14ac:dyDescent="0.2">
      <c r="A604" s="18"/>
      <c r="B604" s="18"/>
      <c r="C604" s="22"/>
      <c r="D604" s="132"/>
      <c r="H604" s="49"/>
      <c r="K604" s="5"/>
      <c r="L604" s="5"/>
      <c r="M604" s="5"/>
      <c r="N604" s="5"/>
    </row>
    <row r="605" spans="1:14" s="4" customFormat="1" ht="12.75" customHeight="1" x14ac:dyDescent="0.2">
      <c r="A605" s="18"/>
      <c r="B605" s="18"/>
      <c r="C605" s="22"/>
      <c r="D605" s="132"/>
      <c r="H605" s="49"/>
      <c r="K605" s="5"/>
      <c r="L605" s="5"/>
      <c r="M605" s="5"/>
      <c r="N605" s="5"/>
    </row>
    <row r="606" spans="1:14" s="4" customFormat="1" ht="12.75" customHeight="1" x14ac:dyDescent="0.2">
      <c r="A606" s="18"/>
      <c r="B606" s="18"/>
      <c r="C606" s="22"/>
      <c r="D606" s="132"/>
      <c r="H606" s="49"/>
      <c r="K606" s="5"/>
      <c r="L606" s="5"/>
      <c r="M606" s="5"/>
      <c r="N606" s="5"/>
    </row>
    <row r="607" spans="1:14" s="4" customFormat="1" ht="12.75" customHeight="1" x14ac:dyDescent="0.2">
      <c r="A607" s="18"/>
      <c r="B607" s="18"/>
      <c r="C607" s="22"/>
      <c r="D607" s="132"/>
      <c r="H607" s="49"/>
      <c r="K607" s="5"/>
      <c r="L607" s="5"/>
      <c r="M607" s="5"/>
      <c r="N607" s="5"/>
    </row>
    <row r="608" spans="1:14" s="4" customFormat="1" ht="12.75" customHeight="1" x14ac:dyDescent="0.2">
      <c r="A608" s="18"/>
      <c r="B608" s="18"/>
      <c r="C608" s="22"/>
      <c r="D608" s="132"/>
      <c r="H608" s="49"/>
      <c r="K608" s="5"/>
      <c r="L608" s="5"/>
      <c r="M608" s="5"/>
      <c r="N608" s="5"/>
    </row>
    <row r="609" spans="1:14" s="4" customFormat="1" ht="12.75" customHeight="1" x14ac:dyDescent="0.2">
      <c r="A609" s="18"/>
      <c r="B609" s="18"/>
      <c r="C609" s="22"/>
      <c r="D609" s="132"/>
      <c r="H609" s="49"/>
      <c r="K609" s="5"/>
      <c r="L609" s="5"/>
      <c r="M609" s="5"/>
      <c r="N609" s="5"/>
    </row>
    <row r="610" spans="1:14" s="4" customFormat="1" ht="12.75" customHeight="1" x14ac:dyDescent="0.2">
      <c r="A610" s="18"/>
      <c r="B610" s="18"/>
      <c r="C610" s="22"/>
      <c r="D610" s="132"/>
      <c r="H610" s="49"/>
      <c r="K610" s="5"/>
      <c r="L610" s="5"/>
      <c r="M610" s="5"/>
      <c r="N610" s="5"/>
    </row>
    <row r="611" spans="1:14" s="4" customFormat="1" ht="12.75" customHeight="1" x14ac:dyDescent="0.2">
      <c r="A611" s="18"/>
      <c r="B611" s="18"/>
      <c r="C611" s="22"/>
      <c r="D611" s="132"/>
      <c r="H611" s="49"/>
      <c r="K611" s="5"/>
      <c r="L611" s="5"/>
      <c r="M611" s="5"/>
      <c r="N611" s="5"/>
    </row>
    <row r="612" spans="1:14" s="4" customFormat="1" ht="12.75" customHeight="1" x14ac:dyDescent="0.2">
      <c r="A612" s="18"/>
      <c r="B612" s="18"/>
      <c r="C612" s="22"/>
      <c r="D612" s="132"/>
      <c r="H612" s="49"/>
      <c r="K612" s="5"/>
      <c r="L612" s="5"/>
      <c r="M612" s="5"/>
      <c r="N612" s="5"/>
    </row>
    <row r="613" spans="1:14" s="4" customFormat="1" ht="12.75" customHeight="1" x14ac:dyDescent="0.2">
      <c r="A613" s="18"/>
      <c r="B613" s="18"/>
      <c r="C613" s="22"/>
      <c r="D613" s="132"/>
      <c r="H613" s="49"/>
      <c r="K613" s="5"/>
      <c r="L613" s="5"/>
      <c r="M613" s="5"/>
      <c r="N613" s="5"/>
    </row>
    <row r="614" spans="1:14" s="4" customFormat="1" ht="12.75" customHeight="1" x14ac:dyDescent="0.2">
      <c r="A614" s="18"/>
      <c r="B614" s="18"/>
      <c r="C614" s="22"/>
      <c r="D614" s="132"/>
      <c r="H614" s="49"/>
      <c r="K614" s="5"/>
      <c r="L614" s="5"/>
      <c r="M614" s="5"/>
      <c r="N614" s="5"/>
    </row>
    <row r="615" spans="1:14" s="4" customFormat="1" ht="12.75" customHeight="1" x14ac:dyDescent="0.2">
      <c r="A615" s="18"/>
      <c r="B615" s="18"/>
      <c r="C615" s="22"/>
      <c r="D615" s="132"/>
      <c r="H615" s="49"/>
      <c r="K615" s="5"/>
      <c r="L615" s="5"/>
      <c r="M615" s="5"/>
      <c r="N615" s="5"/>
    </row>
    <row r="616" spans="1:14" s="4" customFormat="1" ht="12.75" customHeight="1" x14ac:dyDescent="0.2">
      <c r="A616" s="18"/>
      <c r="B616" s="18"/>
      <c r="C616" s="22"/>
      <c r="D616" s="132"/>
      <c r="H616" s="49"/>
      <c r="K616" s="5"/>
      <c r="L616" s="5"/>
      <c r="M616" s="5"/>
      <c r="N616" s="5"/>
    </row>
    <row r="617" spans="1:14" s="4" customFormat="1" ht="12.75" customHeight="1" x14ac:dyDescent="0.2">
      <c r="A617" s="18"/>
      <c r="B617" s="18"/>
      <c r="C617" s="22"/>
      <c r="D617" s="132"/>
      <c r="H617" s="49"/>
      <c r="K617" s="5"/>
      <c r="L617" s="5"/>
      <c r="M617" s="5"/>
      <c r="N617" s="5"/>
    </row>
    <row r="618" spans="1:14" s="4" customFormat="1" ht="12.75" customHeight="1" x14ac:dyDescent="0.2">
      <c r="A618" s="18"/>
      <c r="B618" s="18"/>
      <c r="C618" s="22"/>
      <c r="D618" s="132"/>
      <c r="H618" s="49"/>
      <c r="K618" s="5"/>
      <c r="L618" s="5"/>
      <c r="M618" s="5"/>
      <c r="N618" s="5"/>
    </row>
    <row r="619" spans="1:14" s="4" customFormat="1" ht="12.75" customHeight="1" x14ac:dyDescent="0.2">
      <c r="A619" s="18"/>
      <c r="B619" s="18"/>
      <c r="C619" s="22"/>
      <c r="D619" s="132"/>
      <c r="H619" s="49"/>
      <c r="K619" s="5"/>
      <c r="L619" s="5"/>
      <c r="M619" s="5"/>
      <c r="N619" s="5"/>
    </row>
    <row r="620" spans="1:14" s="4" customFormat="1" ht="12.75" customHeight="1" x14ac:dyDescent="0.2">
      <c r="A620" s="18"/>
      <c r="B620" s="18"/>
      <c r="C620" s="22"/>
      <c r="D620" s="132"/>
      <c r="H620" s="49"/>
      <c r="K620" s="5"/>
      <c r="L620" s="5"/>
      <c r="M620" s="5"/>
      <c r="N620" s="5"/>
    </row>
    <row r="621" spans="1:14" s="4" customFormat="1" ht="12.75" customHeight="1" x14ac:dyDescent="0.2">
      <c r="A621" s="18"/>
      <c r="B621" s="18"/>
      <c r="C621" s="22"/>
      <c r="D621" s="132"/>
      <c r="H621" s="49"/>
      <c r="K621" s="5"/>
      <c r="L621" s="5"/>
      <c r="M621" s="5"/>
      <c r="N621" s="5"/>
    </row>
    <row r="622" spans="1:14" s="4" customFormat="1" ht="12.75" customHeight="1" x14ac:dyDescent="0.2">
      <c r="A622" s="18"/>
      <c r="B622" s="18"/>
      <c r="C622" s="22"/>
      <c r="D622" s="132"/>
      <c r="H622" s="49"/>
      <c r="K622" s="5"/>
      <c r="L622" s="5"/>
      <c r="M622" s="5"/>
      <c r="N622" s="5"/>
    </row>
    <row r="623" spans="1:14" s="4" customFormat="1" ht="12.75" customHeight="1" x14ac:dyDescent="0.2">
      <c r="A623" s="18"/>
      <c r="B623" s="18"/>
      <c r="C623" s="22"/>
      <c r="D623" s="132"/>
      <c r="H623" s="49"/>
      <c r="K623" s="5"/>
      <c r="L623" s="5"/>
      <c r="M623" s="5"/>
      <c r="N623" s="5"/>
    </row>
    <row r="624" spans="1:14" s="4" customFormat="1" ht="12.75" customHeight="1" x14ac:dyDescent="0.2">
      <c r="A624" s="18"/>
      <c r="B624" s="18"/>
      <c r="C624" s="22"/>
      <c r="D624" s="132"/>
      <c r="H624" s="49"/>
      <c r="K624" s="5"/>
      <c r="L624" s="5"/>
      <c r="M624" s="5"/>
      <c r="N624" s="5"/>
    </row>
    <row r="625" spans="1:14" s="4" customFormat="1" ht="12.75" customHeight="1" x14ac:dyDescent="0.2">
      <c r="A625" s="18"/>
      <c r="B625" s="18"/>
      <c r="C625" s="22"/>
      <c r="D625" s="132"/>
      <c r="H625" s="49"/>
      <c r="K625" s="5"/>
      <c r="L625" s="5"/>
      <c r="M625" s="5"/>
      <c r="N625" s="5"/>
    </row>
    <row r="626" spans="1:14" s="4" customFormat="1" ht="12.75" customHeight="1" x14ac:dyDescent="0.2">
      <c r="A626" s="18"/>
      <c r="B626" s="18"/>
      <c r="C626" s="22"/>
      <c r="D626" s="132"/>
      <c r="H626" s="49"/>
      <c r="K626" s="5"/>
      <c r="L626" s="5"/>
      <c r="M626" s="5"/>
      <c r="N626" s="5"/>
    </row>
    <row r="627" spans="1:14" s="4" customFormat="1" ht="12.75" customHeight="1" x14ac:dyDescent="0.2">
      <c r="A627" s="18"/>
      <c r="B627" s="18"/>
      <c r="C627" s="22"/>
      <c r="D627" s="132"/>
      <c r="H627" s="49"/>
      <c r="K627" s="5"/>
      <c r="L627" s="5"/>
      <c r="M627" s="5"/>
      <c r="N627" s="5"/>
    </row>
    <row r="628" spans="1:14" s="4" customFormat="1" ht="12.75" customHeight="1" x14ac:dyDescent="0.2">
      <c r="A628" s="18"/>
      <c r="B628" s="18"/>
      <c r="C628" s="22"/>
      <c r="D628" s="132"/>
      <c r="H628" s="49"/>
      <c r="K628" s="5"/>
      <c r="L628" s="5"/>
      <c r="M628" s="5"/>
      <c r="N628" s="5"/>
    </row>
    <row r="629" spans="1:14" s="4" customFormat="1" ht="12.75" customHeight="1" x14ac:dyDescent="0.2">
      <c r="A629" s="18"/>
      <c r="B629" s="18"/>
      <c r="C629" s="22"/>
      <c r="D629" s="132"/>
      <c r="H629" s="49"/>
      <c r="K629" s="5"/>
      <c r="L629" s="5"/>
      <c r="M629" s="5"/>
      <c r="N629" s="5"/>
    </row>
    <row r="630" spans="1:14" s="4" customFormat="1" ht="12.75" customHeight="1" x14ac:dyDescent="0.2">
      <c r="A630" s="18"/>
      <c r="B630" s="18"/>
      <c r="C630" s="22"/>
      <c r="D630" s="132"/>
      <c r="H630" s="49"/>
      <c r="K630" s="5"/>
      <c r="L630" s="5"/>
      <c r="M630" s="5"/>
      <c r="N630" s="5"/>
    </row>
    <row r="631" spans="1:14" s="4" customFormat="1" ht="12.75" customHeight="1" x14ac:dyDescent="0.2">
      <c r="A631" s="18"/>
      <c r="B631" s="18"/>
      <c r="C631" s="22"/>
      <c r="D631" s="132"/>
      <c r="H631" s="49"/>
      <c r="K631" s="5"/>
      <c r="L631" s="5"/>
      <c r="M631" s="5"/>
      <c r="N631" s="5"/>
    </row>
    <row r="632" spans="1:14" s="4" customFormat="1" ht="12.75" customHeight="1" x14ac:dyDescent="0.2">
      <c r="A632" s="18"/>
      <c r="B632" s="18"/>
      <c r="C632" s="22"/>
      <c r="D632" s="132"/>
      <c r="H632" s="49"/>
      <c r="K632" s="5"/>
      <c r="L632" s="5"/>
      <c r="M632" s="5"/>
      <c r="N632" s="5"/>
    </row>
    <row r="633" spans="1:14" s="4" customFormat="1" ht="12.75" customHeight="1" x14ac:dyDescent="0.2">
      <c r="A633" s="18"/>
      <c r="B633" s="18"/>
      <c r="C633" s="22"/>
      <c r="D633" s="132"/>
      <c r="H633" s="49"/>
      <c r="K633" s="5"/>
      <c r="L633" s="5"/>
      <c r="M633" s="5"/>
      <c r="N633" s="5"/>
    </row>
    <row r="634" spans="1:14" s="4" customFormat="1" ht="12.75" customHeight="1" x14ac:dyDescent="0.2">
      <c r="A634" s="18"/>
      <c r="B634" s="18"/>
      <c r="C634" s="22"/>
      <c r="D634" s="132"/>
      <c r="H634" s="49"/>
      <c r="K634" s="5"/>
      <c r="L634" s="5"/>
      <c r="M634" s="5"/>
      <c r="N634" s="5"/>
    </row>
    <row r="635" spans="1:14" s="4" customFormat="1" ht="12.75" customHeight="1" x14ac:dyDescent="0.2">
      <c r="A635" s="18"/>
      <c r="B635" s="18"/>
      <c r="C635" s="22"/>
      <c r="D635" s="132"/>
      <c r="H635" s="49"/>
      <c r="K635" s="5"/>
      <c r="L635" s="5"/>
      <c r="M635" s="5"/>
      <c r="N635" s="5"/>
    </row>
    <row r="636" spans="1:14" s="4" customFormat="1" ht="12.75" customHeight="1" x14ac:dyDescent="0.2">
      <c r="A636" s="18"/>
      <c r="B636" s="18"/>
      <c r="C636" s="22"/>
      <c r="D636" s="132"/>
      <c r="H636" s="49"/>
      <c r="K636" s="5"/>
      <c r="L636" s="5"/>
      <c r="M636" s="5"/>
      <c r="N636" s="5"/>
    </row>
    <row r="637" spans="1:14" s="4" customFormat="1" ht="12.75" customHeight="1" x14ac:dyDescent="0.2">
      <c r="A637" s="18"/>
      <c r="B637" s="18"/>
      <c r="C637" s="22"/>
      <c r="D637" s="132"/>
      <c r="H637" s="49"/>
      <c r="K637" s="5"/>
      <c r="L637" s="5"/>
      <c r="M637" s="5"/>
      <c r="N637" s="5"/>
    </row>
    <row r="638" spans="1:14" s="4" customFormat="1" ht="12.75" customHeight="1" x14ac:dyDescent="0.2">
      <c r="A638" s="18"/>
      <c r="B638" s="18"/>
      <c r="C638" s="22"/>
      <c r="D638" s="132"/>
      <c r="H638" s="49"/>
      <c r="K638" s="5"/>
      <c r="L638" s="5"/>
      <c r="M638" s="5"/>
      <c r="N638" s="5"/>
    </row>
    <row r="639" spans="1:14" s="4" customFormat="1" ht="12.75" customHeight="1" x14ac:dyDescent="0.2">
      <c r="A639" s="18"/>
      <c r="B639" s="18"/>
      <c r="C639" s="22"/>
      <c r="D639" s="132"/>
      <c r="H639" s="49"/>
      <c r="K639" s="5"/>
      <c r="L639" s="5"/>
      <c r="M639" s="5"/>
      <c r="N639" s="5"/>
    </row>
    <row r="640" spans="1:14" s="4" customFormat="1" ht="12.75" customHeight="1" x14ac:dyDescent="0.2">
      <c r="A640" s="18"/>
      <c r="B640" s="18"/>
      <c r="C640" s="22"/>
      <c r="D640" s="132"/>
      <c r="H640" s="49"/>
      <c r="K640" s="5"/>
      <c r="L640" s="5"/>
      <c r="M640" s="5"/>
      <c r="N640" s="5"/>
    </row>
    <row r="641" spans="1:14" s="4" customFormat="1" ht="12.75" customHeight="1" x14ac:dyDescent="0.2">
      <c r="A641" s="18"/>
      <c r="B641" s="18"/>
      <c r="C641" s="22"/>
      <c r="D641" s="132"/>
      <c r="H641" s="49"/>
      <c r="K641" s="5"/>
      <c r="L641" s="5"/>
      <c r="M641" s="5"/>
      <c r="N641" s="5"/>
    </row>
    <row r="642" spans="1:14" s="4" customFormat="1" ht="12.75" customHeight="1" x14ac:dyDescent="0.2">
      <c r="A642" s="18"/>
      <c r="B642" s="18"/>
      <c r="C642" s="22"/>
      <c r="D642" s="132"/>
      <c r="H642" s="49"/>
      <c r="K642" s="5"/>
      <c r="L642" s="5"/>
      <c r="M642" s="5"/>
      <c r="N642" s="5"/>
    </row>
    <row r="643" spans="1:14" s="4" customFormat="1" ht="12.75" customHeight="1" x14ac:dyDescent="0.2">
      <c r="A643" s="18"/>
      <c r="B643" s="18"/>
      <c r="C643" s="22"/>
      <c r="D643" s="132"/>
      <c r="H643" s="49"/>
      <c r="K643" s="5"/>
      <c r="L643" s="5"/>
      <c r="M643" s="5"/>
      <c r="N643" s="5"/>
    </row>
    <row r="644" spans="1:14" s="4" customFormat="1" ht="12.75" customHeight="1" x14ac:dyDescent="0.2">
      <c r="A644" s="18"/>
      <c r="B644" s="18"/>
      <c r="C644" s="22"/>
      <c r="D644" s="132"/>
      <c r="H644" s="49"/>
      <c r="K644" s="5"/>
      <c r="L644" s="5"/>
      <c r="M644" s="5"/>
      <c r="N644" s="5"/>
    </row>
    <row r="645" spans="1:14" s="4" customFormat="1" ht="12.75" customHeight="1" x14ac:dyDescent="0.2">
      <c r="A645" s="18"/>
      <c r="B645" s="18"/>
      <c r="C645" s="22"/>
      <c r="D645" s="132"/>
      <c r="H645" s="49"/>
      <c r="K645" s="5"/>
      <c r="L645" s="5"/>
      <c r="M645" s="5"/>
      <c r="N645" s="5"/>
    </row>
    <row r="646" spans="1:14" s="4" customFormat="1" ht="12.75" customHeight="1" x14ac:dyDescent="0.2">
      <c r="A646" s="18"/>
      <c r="B646" s="18"/>
      <c r="C646" s="22"/>
      <c r="D646" s="132"/>
      <c r="H646" s="49"/>
      <c r="K646" s="5"/>
      <c r="L646" s="5"/>
      <c r="M646" s="5"/>
      <c r="N646" s="5"/>
    </row>
    <row r="647" spans="1:14" s="4" customFormat="1" ht="12.75" customHeight="1" x14ac:dyDescent="0.2">
      <c r="A647" s="18"/>
      <c r="B647" s="18"/>
      <c r="C647" s="22"/>
      <c r="D647" s="132"/>
      <c r="H647" s="49"/>
      <c r="K647" s="5"/>
      <c r="L647" s="5"/>
      <c r="M647" s="5"/>
      <c r="N647" s="5"/>
    </row>
    <row r="648" spans="1:14" s="4" customFormat="1" ht="12.75" customHeight="1" x14ac:dyDescent="0.2">
      <c r="A648" s="18"/>
      <c r="B648" s="18"/>
      <c r="C648" s="22"/>
      <c r="D648" s="132"/>
      <c r="H648" s="49"/>
      <c r="K648" s="5"/>
      <c r="L648" s="5"/>
      <c r="M648" s="5"/>
      <c r="N648" s="5"/>
    </row>
    <row r="649" spans="1:14" s="4" customFormat="1" ht="12.75" customHeight="1" x14ac:dyDescent="0.2">
      <c r="A649" s="18"/>
      <c r="B649" s="18"/>
      <c r="C649" s="22"/>
      <c r="D649" s="132"/>
      <c r="H649" s="49"/>
      <c r="K649" s="5"/>
      <c r="L649" s="5"/>
      <c r="M649" s="5"/>
      <c r="N649" s="5"/>
    </row>
    <row r="650" spans="1:14" s="4" customFormat="1" ht="12.75" customHeight="1" x14ac:dyDescent="0.2">
      <c r="A650" s="18"/>
      <c r="B650" s="18"/>
      <c r="C650" s="22"/>
      <c r="D650" s="132"/>
      <c r="H650" s="49"/>
      <c r="K650" s="5"/>
      <c r="L650" s="5"/>
      <c r="M650" s="5"/>
      <c r="N650" s="5"/>
    </row>
    <row r="651" spans="1:14" s="4" customFormat="1" ht="12.75" customHeight="1" x14ac:dyDescent="0.2">
      <c r="A651" s="18"/>
      <c r="B651" s="18"/>
      <c r="C651" s="22"/>
      <c r="D651" s="132"/>
      <c r="H651" s="49"/>
      <c r="K651" s="5"/>
      <c r="L651" s="5"/>
      <c r="M651" s="5"/>
      <c r="N651" s="5"/>
    </row>
    <row r="652" spans="1:14" s="4" customFormat="1" ht="12.75" customHeight="1" x14ac:dyDescent="0.2">
      <c r="A652" s="18"/>
      <c r="B652" s="18"/>
      <c r="C652" s="22"/>
      <c r="D652" s="132"/>
      <c r="H652" s="49"/>
      <c r="K652" s="5"/>
      <c r="L652" s="5"/>
      <c r="M652" s="5"/>
      <c r="N652" s="5"/>
    </row>
    <row r="653" spans="1:14" s="4" customFormat="1" ht="12.75" customHeight="1" x14ac:dyDescent="0.2">
      <c r="A653" s="18"/>
      <c r="B653" s="18"/>
      <c r="C653" s="22"/>
      <c r="D653" s="132"/>
      <c r="H653" s="49"/>
      <c r="K653" s="5"/>
      <c r="L653" s="5"/>
      <c r="M653" s="5"/>
      <c r="N653" s="5"/>
    </row>
    <row r="654" spans="1:14" s="4" customFormat="1" ht="12.75" customHeight="1" x14ac:dyDescent="0.2">
      <c r="A654" s="18"/>
      <c r="B654" s="18"/>
      <c r="C654" s="22"/>
      <c r="D654" s="132"/>
      <c r="H654" s="49"/>
      <c r="K654" s="5"/>
      <c r="L654" s="5"/>
      <c r="M654" s="5"/>
      <c r="N654" s="5"/>
    </row>
    <row r="655" spans="1:14" s="4" customFormat="1" ht="12.75" customHeight="1" x14ac:dyDescent="0.2">
      <c r="A655" s="18"/>
      <c r="B655" s="18"/>
      <c r="C655" s="22"/>
      <c r="D655" s="132"/>
      <c r="H655" s="49"/>
      <c r="K655" s="5"/>
      <c r="L655" s="5"/>
      <c r="M655" s="5"/>
      <c r="N655" s="5"/>
    </row>
    <row r="656" spans="1:14" s="4" customFormat="1" ht="12.75" customHeight="1" x14ac:dyDescent="0.2">
      <c r="A656" s="18"/>
      <c r="B656" s="18"/>
      <c r="C656" s="22"/>
      <c r="D656" s="132"/>
      <c r="H656" s="49"/>
      <c r="K656" s="5"/>
      <c r="L656" s="5"/>
      <c r="M656" s="5"/>
      <c r="N656" s="5"/>
    </row>
    <row r="657" spans="1:14" s="4" customFormat="1" ht="12.75" customHeight="1" x14ac:dyDescent="0.2">
      <c r="A657" s="18"/>
      <c r="B657" s="18"/>
      <c r="C657" s="22"/>
      <c r="D657" s="132"/>
      <c r="H657" s="49"/>
      <c r="K657" s="5"/>
      <c r="L657" s="5"/>
      <c r="M657" s="5"/>
      <c r="N657" s="5"/>
    </row>
    <row r="658" spans="1:14" s="4" customFormat="1" ht="12.75" customHeight="1" x14ac:dyDescent="0.2">
      <c r="A658" s="18"/>
      <c r="B658" s="18"/>
      <c r="C658" s="22"/>
      <c r="D658" s="132"/>
      <c r="H658" s="49"/>
      <c r="K658" s="5"/>
      <c r="L658" s="5"/>
      <c r="M658" s="5"/>
      <c r="N658" s="5"/>
    </row>
    <row r="659" spans="1:14" s="4" customFormat="1" ht="12.75" customHeight="1" x14ac:dyDescent="0.2">
      <c r="A659" s="18"/>
      <c r="B659" s="18"/>
      <c r="C659" s="22"/>
      <c r="D659" s="132"/>
      <c r="H659" s="49"/>
      <c r="K659" s="5"/>
      <c r="L659" s="5"/>
      <c r="M659" s="5"/>
      <c r="N659" s="5"/>
    </row>
    <row r="660" spans="1:14" s="4" customFormat="1" ht="12.75" customHeight="1" x14ac:dyDescent="0.2">
      <c r="A660" s="18"/>
      <c r="B660" s="18"/>
      <c r="C660" s="22"/>
      <c r="D660" s="132"/>
      <c r="H660" s="49"/>
      <c r="K660" s="5"/>
      <c r="L660" s="5"/>
      <c r="M660" s="5"/>
      <c r="N660" s="5"/>
    </row>
    <row r="661" spans="1:14" s="4" customFormat="1" ht="12.75" customHeight="1" x14ac:dyDescent="0.2">
      <c r="A661" s="18"/>
      <c r="B661" s="18"/>
      <c r="C661" s="22"/>
      <c r="D661" s="132"/>
      <c r="H661" s="49"/>
      <c r="K661" s="5"/>
      <c r="L661" s="5"/>
      <c r="M661" s="5"/>
      <c r="N661" s="5"/>
    </row>
    <row r="662" spans="1:14" s="4" customFormat="1" ht="12.75" customHeight="1" x14ac:dyDescent="0.2">
      <c r="A662" s="18"/>
      <c r="B662" s="18"/>
      <c r="C662" s="22"/>
      <c r="D662" s="132"/>
      <c r="H662" s="49"/>
      <c r="K662" s="5"/>
      <c r="L662" s="5"/>
      <c r="M662" s="5"/>
      <c r="N662" s="5"/>
    </row>
    <row r="663" spans="1:14" s="4" customFormat="1" ht="12.75" customHeight="1" x14ac:dyDescent="0.2">
      <c r="A663" s="18"/>
      <c r="B663" s="18"/>
      <c r="C663" s="22"/>
      <c r="D663" s="132"/>
      <c r="H663" s="49"/>
      <c r="K663" s="5"/>
      <c r="L663" s="5"/>
      <c r="M663" s="5"/>
      <c r="N663" s="5"/>
    </row>
    <row r="664" spans="1:14" s="4" customFormat="1" ht="12.75" customHeight="1" x14ac:dyDescent="0.2">
      <c r="A664" s="18"/>
      <c r="B664" s="18"/>
      <c r="C664" s="22"/>
      <c r="D664" s="132"/>
      <c r="H664" s="49"/>
      <c r="K664" s="5"/>
      <c r="L664" s="5"/>
      <c r="M664" s="5"/>
      <c r="N664" s="5"/>
    </row>
    <row r="665" spans="1:14" s="4" customFormat="1" ht="12.75" customHeight="1" x14ac:dyDescent="0.2">
      <c r="A665" s="18"/>
      <c r="B665" s="18"/>
      <c r="C665" s="22"/>
      <c r="D665" s="132"/>
      <c r="H665" s="49"/>
      <c r="K665" s="5"/>
      <c r="L665" s="5"/>
      <c r="M665" s="5"/>
      <c r="N665" s="5"/>
    </row>
    <row r="666" spans="1:14" s="4" customFormat="1" ht="12.75" customHeight="1" x14ac:dyDescent="0.2">
      <c r="A666" s="18"/>
      <c r="B666" s="18"/>
      <c r="C666" s="22"/>
      <c r="D666" s="132"/>
      <c r="H666" s="49"/>
      <c r="K666" s="5"/>
      <c r="L666" s="5"/>
      <c r="M666" s="5"/>
      <c r="N666" s="5"/>
    </row>
    <row r="667" spans="1:14" s="4" customFormat="1" ht="12.75" customHeight="1" x14ac:dyDescent="0.2">
      <c r="A667" s="18"/>
      <c r="B667" s="18"/>
      <c r="C667" s="22"/>
      <c r="D667" s="132"/>
      <c r="H667" s="49"/>
      <c r="K667" s="5"/>
      <c r="L667" s="5"/>
      <c r="M667" s="5"/>
      <c r="N667" s="5"/>
    </row>
    <row r="668" spans="1:14" s="4" customFormat="1" ht="12.75" customHeight="1" x14ac:dyDescent="0.2">
      <c r="A668" s="18"/>
      <c r="B668" s="18"/>
      <c r="C668" s="22"/>
      <c r="D668" s="132"/>
      <c r="H668" s="49"/>
      <c r="K668" s="5"/>
      <c r="L668" s="5"/>
      <c r="M668" s="5"/>
      <c r="N668" s="5"/>
    </row>
    <row r="669" spans="1:14" s="4" customFormat="1" ht="12.75" customHeight="1" x14ac:dyDescent="0.2">
      <c r="A669" s="18"/>
      <c r="B669" s="18"/>
      <c r="C669" s="22"/>
      <c r="D669" s="132"/>
      <c r="H669" s="49"/>
      <c r="K669" s="5"/>
      <c r="L669" s="5"/>
      <c r="M669" s="5"/>
      <c r="N669" s="5"/>
    </row>
    <row r="670" spans="1:14" s="4" customFormat="1" ht="12.75" customHeight="1" x14ac:dyDescent="0.2">
      <c r="A670" s="18"/>
      <c r="B670" s="18"/>
      <c r="C670" s="22"/>
      <c r="D670" s="132"/>
      <c r="H670" s="49"/>
      <c r="K670" s="5"/>
      <c r="L670" s="5"/>
      <c r="M670" s="5"/>
      <c r="N670" s="5"/>
    </row>
    <row r="671" spans="1:14" s="4" customFormat="1" ht="12.75" customHeight="1" x14ac:dyDescent="0.2">
      <c r="A671" s="18"/>
      <c r="B671" s="18"/>
      <c r="C671" s="22"/>
      <c r="D671" s="132"/>
      <c r="H671" s="49"/>
      <c r="K671" s="5"/>
      <c r="L671" s="5"/>
      <c r="M671" s="5"/>
      <c r="N671" s="5"/>
    </row>
    <row r="672" spans="1:14" s="4" customFormat="1" ht="12.75" customHeight="1" x14ac:dyDescent="0.2">
      <c r="A672" s="18"/>
      <c r="B672" s="18"/>
      <c r="C672" s="22"/>
      <c r="D672" s="132"/>
      <c r="H672" s="49"/>
      <c r="K672" s="5"/>
      <c r="L672" s="5"/>
      <c r="M672" s="5"/>
      <c r="N672" s="5"/>
    </row>
    <row r="673" spans="1:14" s="4" customFormat="1" ht="12.75" customHeight="1" x14ac:dyDescent="0.2">
      <c r="A673" s="18"/>
      <c r="B673" s="18"/>
      <c r="C673" s="22"/>
      <c r="D673" s="132"/>
      <c r="H673" s="49"/>
      <c r="K673" s="5"/>
      <c r="L673" s="5"/>
      <c r="M673" s="5"/>
      <c r="N673" s="5"/>
    </row>
    <row r="674" spans="1:14" s="4" customFormat="1" ht="12.75" customHeight="1" x14ac:dyDescent="0.2">
      <c r="A674" s="18"/>
      <c r="B674" s="18"/>
      <c r="C674" s="22"/>
      <c r="D674" s="132"/>
      <c r="H674" s="49"/>
      <c r="K674" s="5"/>
      <c r="L674" s="5"/>
      <c r="M674" s="5"/>
      <c r="N674" s="5"/>
    </row>
    <row r="675" spans="1:14" s="4" customFormat="1" ht="12.75" customHeight="1" x14ac:dyDescent="0.2">
      <c r="A675" s="18"/>
      <c r="B675" s="18"/>
      <c r="C675" s="22"/>
      <c r="D675" s="132"/>
      <c r="H675" s="49"/>
      <c r="K675" s="5"/>
      <c r="L675" s="5"/>
      <c r="M675" s="5"/>
      <c r="N675" s="5"/>
    </row>
    <row r="676" spans="1:14" s="4" customFormat="1" ht="12.75" customHeight="1" x14ac:dyDescent="0.2">
      <c r="A676" s="18"/>
      <c r="B676" s="18"/>
      <c r="C676" s="22"/>
      <c r="D676" s="132"/>
      <c r="H676" s="49"/>
      <c r="K676" s="5"/>
      <c r="L676" s="5"/>
      <c r="M676" s="5"/>
      <c r="N676" s="5"/>
    </row>
    <row r="677" spans="1:14" s="4" customFormat="1" ht="12.75" customHeight="1" x14ac:dyDescent="0.2">
      <c r="A677" s="18"/>
      <c r="B677" s="18"/>
      <c r="C677" s="22"/>
      <c r="D677" s="132"/>
      <c r="H677" s="49"/>
      <c r="K677" s="5"/>
      <c r="L677" s="5"/>
      <c r="M677" s="5"/>
      <c r="N677" s="5"/>
    </row>
    <row r="678" spans="1:14" s="4" customFormat="1" ht="12.75" customHeight="1" x14ac:dyDescent="0.2">
      <c r="A678" s="18"/>
      <c r="B678" s="18"/>
      <c r="C678" s="22"/>
      <c r="D678" s="132"/>
      <c r="H678" s="49"/>
      <c r="K678" s="5"/>
      <c r="L678" s="5"/>
      <c r="M678" s="5"/>
      <c r="N678" s="5"/>
    </row>
    <row r="679" spans="1:14" s="4" customFormat="1" ht="12.75" customHeight="1" x14ac:dyDescent="0.2">
      <c r="A679" s="18"/>
      <c r="B679" s="18"/>
      <c r="C679" s="22"/>
      <c r="D679" s="132"/>
      <c r="H679" s="49"/>
      <c r="K679" s="5"/>
      <c r="L679" s="5"/>
      <c r="M679" s="5"/>
      <c r="N679" s="5"/>
    </row>
    <row r="680" spans="1:14" s="4" customFormat="1" ht="12.75" customHeight="1" x14ac:dyDescent="0.2">
      <c r="A680" s="18"/>
      <c r="B680" s="18"/>
      <c r="C680" s="22"/>
      <c r="D680" s="132"/>
      <c r="H680" s="49"/>
      <c r="K680" s="5"/>
      <c r="L680" s="5"/>
      <c r="M680" s="5"/>
      <c r="N680" s="5"/>
    </row>
    <row r="681" spans="1:14" s="4" customFormat="1" ht="12.75" customHeight="1" x14ac:dyDescent="0.2">
      <c r="A681" s="18"/>
      <c r="B681" s="18"/>
      <c r="C681" s="22"/>
      <c r="D681" s="132"/>
      <c r="H681" s="49"/>
      <c r="K681" s="5"/>
      <c r="L681" s="5"/>
      <c r="M681" s="5"/>
      <c r="N681" s="5"/>
    </row>
    <row r="682" spans="1:14" s="4" customFormat="1" ht="12.75" customHeight="1" x14ac:dyDescent="0.2">
      <c r="A682" s="18"/>
      <c r="B682" s="18"/>
      <c r="C682" s="22"/>
      <c r="D682" s="132"/>
      <c r="H682" s="49"/>
      <c r="K682" s="5"/>
      <c r="L682" s="5"/>
      <c r="M682" s="5"/>
      <c r="N682" s="5"/>
    </row>
    <row r="683" spans="1:14" s="4" customFormat="1" ht="12.75" customHeight="1" x14ac:dyDescent="0.2">
      <c r="A683" s="18"/>
      <c r="B683" s="18"/>
      <c r="C683" s="22"/>
      <c r="D683" s="132"/>
      <c r="H683" s="49"/>
      <c r="K683" s="5"/>
      <c r="L683" s="5"/>
      <c r="M683" s="5"/>
      <c r="N683" s="5"/>
    </row>
    <row r="684" spans="1:14" s="4" customFormat="1" ht="12.75" customHeight="1" x14ac:dyDescent="0.2">
      <c r="A684" s="18"/>
      <c r="B684" s="18"/>
      <c r="C684" s="22"/>
      <c r="D684" s="132"/>
      <c r="H684" s="49"/>
      <c r="K684" s="5"/>
      <c r="L684" s="5"/>
      <c r="M684" s="5"/>
      <c r="N684" s="5"/>
    </row>
    <row r="685" spans="1:14" s="4" customFormat="1" ht="12.75" customHeight="1" x14ac:dyDescent="0.2">
      <c r="A685" s="18"/>
      <c r="B685" s="18"/>
      <c r="C685" s="22"/>
      <c r="D685" s="132"/>
      <c r="H685" s="49"/>
      <c r="K685" s="5"/>
      <c r="L685" s="5"/>
      <c r="M685" s="5"/>
      <c r="N685" s="5"/>
    </row>
    <row r="686" spans="1:14" s="4" customFormat="1" ht="12.75" customHeight="1" x14ac:dyDescent="0.2">
      <c r="A686" s="18"/>
      <c r="B686" s="18"/>
      <c r="C686" s="22"/>
      <c r="D686" s="132"/>
      <c r="H686" s="49"/>
      <c r="K686" s="5"/>
      <c r="L686" s="5"/>
      <c r="M686" s="5"/>
      <c r="N686" s="5"/>
    </row>
    <row r="687" spans="1:14" s="4" customFormat="1" ht="12.75" customHeight="1" x14ac:dyDescent="0.2">
      <c r="A687" s="18"/>
      <c r="B687" s="18"/>
      <c r="C687" s="22"/>
      <c r="D687" s="132"/>
      <c r="H687" s="49"/>
      <c r="K687" s="5"/>
      <c r="L687" s="5"/>
      <c r="M687" s="5"/>
      <c r="N687" s="5"/>
    </row>
    <row r="688" spans="1:14" s="4" customFormat="1" ht="12.75" customHeight="1" x14ac:dyDescent="0.2">
      <c r="A688" s="18"/>
      <c r="B688" s="18"/>
      <c r="C688" s="22"/>
      <c r="D688" s="132"/>
      <c r="H688" s="49"/>
      <c r="K688" s="5"/>
      <c r="L688" s="5"/>
      <c r="M688" s="5"/>
      <c r="N688" s="5"/>
    </row>
    <row r="689" spans="1:14" s="4" customFormat="1" ht="12.75" customHeight="1" x14ac:dyDescent="0.2">
      <c r="A689" s="18"/>
      <c r="B689" s="18"/>
      <c r="C689" s="22"/>
      <c r="D689" s="132"/>
      <c r="H689" s="49"/>
      <c r="K689" s="5"/>
      <c r="L689" s="5"/>
      <c r="M689" s="5"/>
      <c r="N689" s="5"/>
    </row>
    <row r="690" spans="1:14" s="4" customFormat="1" ht="12.75" customHeight="1" x14ac:dyDescent="0.2">
      <c r="A690" s="18"/>
      <c r="B690" s="18"/>
      <c r="C690" s="22"/>
      <c r="D690" s="132"/>
      <c r="H690" s="49"/>
      <c r="K690" s="5"/>
      <c r="L690" s="5"/>
      <c r="M690" s="5"/>
      <c r="N690" s="5"/>
    </row>
    <row r="691" spans="1:14" s="4" customFormat="1" ht="12.75" customHeight="1" x14ac:dyDescent="0.2">
      <c r="A691" s="18"/>
      <c r="B691" s="18"/>
      <c r="C691" s="22"/>
      <c r="D691" s="132"/>
      <c r="H691" s="49"/>
      <c r="K691" s="5"/>
      <c r="L691" s="5"/>
      <c r="M691" s="5"/>
      <c r="N691" s="5"/>
    </row>
    <row r="692" spans="1:14" s="4" customFormat="1" ht="12.75" customHeight="1" x14ac:dyDescent="0.2">
      <c r="A692" s="18"/>
      <c r="B692" s="18"/>
      <c r="C692" s="22"/>
      <c r="D692" s="132"/>
      <c r="H692" s="49"/>
      <c r="K692" s="5"/>
      <c r="L692" s="5"/>
      <c r="M692" s="5"/>
      <c r="N692" s="5"/>
    </row>
    <row r="693" spans="1:14" s="4" customFormat="1" ht="12.75" customHeight="1" x14ac:dyDescent="0.2">
      <c r="A693" s="18"/>
      <c r="B693" s="18"/>
      <c r="C693" s="22"/>
      <c r="D693" s="132"/>
      <c r="H693" s="49"/>
      <c r="K693" s="5"/>
      <c r="L693" s="5"/>
      <c r="M693" s="5"/>
      <c r="N693" s="5"/>
    </row>
    <row r="694" spans="1:14" s="4" customFormat="1" ht="12.75" customHeight="1" x14ac:dyDescent="0.2">
      <c r="A694" s="18"/>
      <c r="B694" s="18"/>
      <c r="C694" s="22"/>
      <c r="D694" s="132"/>
      <c r="H694" s="49"/>
      <c r="K694" s="5"/>
      <c r="L694" s="5"/>
      <c r="M694" s="5"/>
      <c r="N694" s="5"/>
    </row>
    <row r="695" spans="1:14" s="4" customFormat="1" ht="12.75" customHeight="1" x14ac:dyDescent="0.2">
      <c r="A695" s="18"/>
      <c r="B695" s="18"/>
      <c r="C695" s="22"/>
      <c r="D695" s="132"/>
      <c r="H695" s="49"/>
      <c r="K695" s="5"/>
      <c r="L695" s="5"/>
      <c r="M695" s="5"/>
      <c r="N695" s="5"/>
    </row>
    <row r="696" spans="1:14" s="4" customFormat="1" ht="12.75" customHeight="1" x14ac:dyDescent="0.2">
      <c r="A696" s="18"/>
      <c r="B696" s="18"/>
      <c r="C696" s="22"/>
      <c r="D696" s="132"/>
      <c r="H696" s="49"/>
      <c r="K696" s="5"/>
      <c r="L696" s="5"/>
      <c r="M696" s="5"/>
      <c r="N696" s="5"/>
    </row>
    <row r="697" spans="1:14" s="4" customFormat="1" ht="12.75" customHeight="1" x14ac:dyDescent="0.2">
      <c r="A697" s="18"/>
      <c r="B697" s="18"/>
      <c r="C697" s="22"/>
      <c r="D697" s="132"/>
      <c r="H697" s="49"/>
      <c r="K697" s="5"/>
      <c r="L697" s="5"/>
      <c r="M697" s="5"/>
      <c r="N697" s="5"/>
    </row>
    <row r="698" spans="1:14" s="4" customFormat="1" ht="12.75" customHeight="1" x14ac:dyDescent="0.2">
      <c r="A698" s="18"/>
      <c r="B698" s="18"/>
      <c r="C698" s="22"/>
      <c r="D698" s="132"/>
      <c r="H698" s="49"/>
      <c r="K698" s="5"/>
      <c r="L698" s="5"/>
      <c r="M698" s="5"/>
      <c r="N698" s="5"/>
    </row>
    <row r="699" spans="1:14" s="4" customFormat="1" ht="12.75" customHeight="1" x14ac:dyDescent="0.2">
      <c r="A699" s="18"/>
      <c r="B699" s="18"/>
      <c r="C699" s="22"/>
      <c r="D699" s="132"/>
      <c r="H699" s="49"/>
      <c r="K699" s="5"/>
      <c r="L699" s="5"/>
      <c r="M699" s="5"/>
      <c r="N699" s="5"/>
    </row>
    <row r="700" spans="1:14" s="4" customFormat="1" ht="12.75" customHeight="1" x14ac:dyDescent="0.2">
      <c r="A700" s="18"/>
      <c r="B700" s="18"/>
      <c r="C700" s="22"/>
      <c r="D700" s="132"/>
      <c r="H700" s="49"/>
      <c r="K700" s="5"/>
      <c r="L700" s="5"/>
      <c r="M700" s="5"/>
      <c r="N700" s="5"/>
    </row>
    <row r="701" spans="1:14" s="4" customFormat="1" ht="12.75" customHeight="1" x14ac:dyDescent="0.2">
      <c r="A701" s="18"/>
      <c r="B701" s="18"/>
      <c r="C701" s="22"/>
      <c r="D701" s="132"/>
      <c r="H701" s="49"/>
      <c r="K701" s="5"/>
      <c r="L701" s="5"/>
      <c r="M701" s="5"/>
      <c r="N701" s="5"/>
    </row>
    <row r="702" spans="1:14" s="4" customFormat="1" ht="12.75" customHeight="1" x14ac:dyDescent="0.2">
      <c r="A702" s="18"/>
      <c r="B702" s="18"/>
      <c r="C702" s="22"/>
      <c r="D702" s="132"/>
      <c r="H702" s="49"/>
      <c r="K702" s="5"/>
      <c r="L702" s="5"/>
      <c r="M702" s="5"/>
      <c r="N702" s="5"/>
    </row>
    <row r="703" spans="1:14" s="4" customFormat="1" ht="12.75" customHeight="1" x14ac:dyDescent="0.2">
      <c r="A703" s="18"/>
      <c r="B703" s="18"/>
      <c r="C703" s="22"/>
      <c r="D703" s="132"/>
      <c r="H703" s="49"/>
      <c r="K703" s="5"/>
      <c r="L703" s="5"/>
      <c r="M703" s="5"/>
      <c r="N703" s="5"/>
    </row>
    <row r="704" spans="1:14" s="4" customFormat="1" ht="12.75" customHeight="1" x14ac:dyDescent="0.2">
      <c r="A704" s="18"/>
      <c r="B704" s="18"/>
      <c r="C704" s="22"/>
      <c r="D704" s="132"/>
      <c r="H704" s="49"/>
      <c r="K704" s="5"/>
      <c r="L704" s="5"/>
      <c r="M704" s="5"/>
      <c r="N704" s="5"/>
    </row>
    <row r="705" spans="1:14" s="4" customFormat="1" ht="12.75" customHeight="1" x14ac:dyDescent="0.2">
      <c r="A705" s="18"/>
      <c r="B705" s="18"/>
      <c r="C705" s="22"/>
      <c r="D705" s="132"/>
      <c r="H705" s="49"/>
      <c r="K705" s="5"/>
      <c r="L705" s="5"/>
      <c r="M705" s="5"/>
      <c r="N705" s="5"/>
    </row>
    <row r="706" spans="1:14" s="4" customFormat="1" ht="12.75" customHeight="1" x14ac:dyDescent="0.2">
      <c r="A706" s="18"/>
      <c r="B706" s="18"/>
      <c r="C706" s="22"/>
      <c r="D706" s="132"/>
      <c r="H706" s="49"/>
      <c r="K706" s="5"/>
      <c r="L706" s="5"/>
      <c r="M706" s="5"/>
      <c r="N706" s="5"/>
    </row>
    <row r="707" spans="1:14" s="4" customFormat="1" ht="12.75" customHeight="1" x14ac:dyDescent="0.2">
      <c r="A707" s="18"/>
      <c r="B707" s="18"/>
      <c r="C707" s="22"/>
      <c r="D707" s="132"/>
      <c r="H707" s="49"/>
      <c r="K707" s="5"/>
      <c r="L707" s="5"/>
      <c r="M707" s="5"/>
      <c r="N707" s="5"/>
    </row>
    <row r="708" spans="1:14" s="4" customFormat="1" ht="12.75" customHeight="1" x14ac:dyDescent="0.2">
      <c r="A708" s="18"/>
      <c r="B708" s="18"/>
      <c r="C708" s="22"/>
      <c r="D708" s="132"/>
      <c r="H708" s="49"/>
      <c r="K708" s="5"/>
      <c r="L708" s="5"/>
      <c r="M708" s="5"/>
      <c r="N708" s="5"/>
    </row>
    <row r="709" spans="1:14" s="4" customFormat="1" ht="12.75" customHeight="1" x14ac:dyDescent="0.2">
      <c r="A709" s="18"/>
      <c r="B709" s="18"/>
      <c r="C709" s="22"/>
      <c r="D709" s="132"/>
      <c r="H709" s="49"/>
      <c r="K709" s="5"/>
      <c r="L709" s="5"/>
      <c r="M709" s="5"/>
      <c r="N709" s="5"/>
    </row>
  </sheetData>
  <sortState xmlns:xlrd2="http://schemas.microsoft.com/office/spreadsheetml/2017/richdata2" ref="A145:N147">
    <sortCondition descending="1" ref="G145:G147"/>
  </sortState>
  <mergeCells count="31">
    <mergeCell ref="D11:H11"/>
    <mergeCell ref="D4:H4"/>
    <mergeCell ref="K4:M4"/>
    <mergeCell ref="D6:H6"/>
    <mergeCell ref="D8:H8"/>
    <mergeCell ref="D10:H10"/>
    <mergeCell ref="I171:I172"/>
    <mergeCell ref="D13:H13"/>
    <mergeCell ref="D14:H14"/>
    <mergeCell ref="D15:H15"/>
    <mergeCell ref="D16:H16"/>
    <mergeCell ref="D18:H18"/>
    <mergeCell ref="D20:H20"/>
    <mergeCell ref="D22:H22"/>
    <mergeCell ref="D52:E52"/>
    <mergeCell ref="D54:E54"/>
    <mergeCell ref="D58:E58"/>
    <mergeCell ref="G103:H103"/>
    <mergeCell ref="D383:E383"/>
    <mergeCell ref="I210:I213"/>
    <mergeCell ref="I215:I216"/>
    <mergeCell ref="I263:I264"/>
    <mergeCell ref="I265:I266"/>
    <mergeCell ref="D272:E272"/>
    <mergeCell ref="D276:E276"/>
    <mergeCell ref="I391:I392"/>
    <mergeCell ref="I310:I315"/>
    <mergeCell ref="I317:I334"/>
    <mergeCell ref="I353:I357"/>
    <mergeCell ref="I359:I375"/>
    <mergeCell ref="I379:I381"/>
  </mergeCells>
  <printOptions horizontalCentered="1"/>
  <pageMargins left="0.39370078740157483" right="0.39370078740157483" top="0.59055118110236227" bottom="0.59055118110236227" header="0.27559055118110237" footer="0.51181102362204722"/>
  <pageSetup paperSize="9" scale="110" fitToHeight="100" orientation="portrait" r:id="rId1"/>
  <headerFooter alignWithMargins="0"/>
  <rowBreaks count="1" manualBreakCount="1">
    <brk id="94" min="2"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2</vt:i4>
      </vt:variant>
    </vt:vector>
  </HeadingPairs>
  <TitlesOfParts>
    <vt:vector size="3" baseType="lpstr">
      <vt:lpstr>NAZWA DZIELNICY</vt:lpstr>
      <vt:lpstr>'NAZWA DZIELNICY'!Obszar_wydruku</vt:lpstr>
      <vt:lpstr>'NAZWA DZIELNICY'!Tytuły_wydruku</vt:lpstr>
    </vt:vector>
  </TitlesOfParts>
  <Company>UMSTW</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Ferraris Luca</dc:creator>
  <cp:lastModifiedBy>Kapuścińska Anna</cp:lastModifiedBy>
  <cp:lastPrinted>2025-02-19T07:25:11Z</cp:lastPrinted>
  <dcterms:created xsi:type="dcterms:W3CDTF">2025-01-20T11:47:42Z</dcterms:created>
  <dcterms:modified xsi:type="dcterms:W3CDTF">2025-02-19T07:27:28Z</dcterms:modified>
</cp:coreProperties>
</file>