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puscinska\Desktop\SPRAWOZDANIA\SPRAWOZDANIE 2024\SPRAWOZDANIE 2024\"/>
    </mc:Choice>
  </mc:AlternateContent>
  <xr:revisionPtr revIDLastSave="0" documentId="13_ncr:1_{871F23BE-DA58-460A-950E-3415BFB5C9C2}" xr6:coauthVersionLast="47" xr6:coauthVersionMax="47" xr10:uidLastSave="{00000000-0000-0000-0000-000000000000}"/>
  <bookViews>
    <workbookView xWindow="-120" yWindow="-120" windowWidth="29040" windowHeight="15840" tabRatio="840" firstSheet="1" activeTab="1" xr2:uid="{00000000-000D-0000-FFFF-FFFF00000000}"/>
  </bookViews>
  <sheets>
    <sheet name="Instrukcja" sheetId="2" state="hidden" r:id="rId1"/>
    <sheet name="801 i 854 i 750" sheetId="53" r:id="rId2"/>
    <sheet name="75085" sheetId="21" r:id="rId3"/>
    <sheet name="801" sheetId="52" r:id="rId4"/>
    <sheet name="80101" sheetId="1" r:id="rId5"/>
    <sheet name="80102" sheetId="13" state="hidden" r:id="rId6"/>
    <sheet name="80103" sheetId="14" state="hidden" r:id="rId7"/>
    <sheet name="80104" sheetId="5" r:id="rId8"/>
    <sheet name="80105" sheetId="15" r:id="rId9"/>
    <sheet name="80107" sheetId="62" r:id="rId10"/>
    <sheet name="80115" sheetId="58" r:id="rId11"/>
    <sheet name="80116" sheetId="59" state="hidden" r:id="rId12"/>
    <sheet name="80117" sheetId="60" state="hidden" r:id="rId13"/>
    <sheet name="80120" sheetId="23" r:id="rId14"/>
    <sheet name="80121 " sheetId="25" state="hidden" r:id="rId15"/>
    <sheet name="80132" sheetId="32" state="hidden" r:id="rId16"/>
    <sheet name="80134" sheetId="31" state="hidden" r:id="rId17"/>
    <sheet name="80140" sheetId="33" r:id="rId18"/>
    <sheet name="80142" sheetId="34" state="hidden" r:id="rId19"/>
    <sheet name="80146" sheetId="37" state="hidden" r:id="rId20"/>
    <sheet name="80148" sheetId="35" r:id="rId21"/>
    <sheet name="80153" sheetId="61" r:id="rId22"/>
    <sheet name="80195" sheetId="36" r:id="rId23"/>
    <sheet name="854" sheetId="51" r:id="rId24"/>
    <sheet name="85402" sheetId="39" state="hidden" r:id="rId25"/>
    <sheet name="85403" sheetId="40" state="hidden" r:id="rId26"/>
    <sheet name="85404" sheetId="41" r:id="rId27"/>
    <sheet name="85406" sheetId="42" r:id="rId28"/>
    <sheet name="85407" sheetId="43" r:id="rId29"/>
    <sheet name="85410" sheetId="44" r:id="rId30"/>
    <sheet name="85419" sheetId="46" state="hidden" r:id="rId31"/>
    <sheet name="85420" sheetId="47" state="hidden" r:id="rId32"/>
    <sheet name="85421" sheetId="48" state="hidden" r:id="rId33"/>
    <sheet name="85446" sheetId="49" state="hidden" r:id="rId34"/>
    <sheet name="85495" sheetId="50" r:id="rId35"/>
  </sheets>
  <definedNames>
    <definedName name="_xlnm.Print_Area" localSheetId="3">'801'!$A$1:$D$43</definedName>
    <definedName name="_xlnm.Print_Area" localSheetId="1">'801 i 854 i 750'!$A$1:$D$43</definedName>
    <definedName name="_xlnm.Print_Area" localSheetId="23">'854'!$A$1:$D$43</definedName>
    <definedName name="_xlnm.Print_Area" localSheetId="0">Instrukcja!$A$1:$B$7</definedName>
  </definedNames>
  <calcPr calcId="191029"/>
</workbook>
</file>

<file path=xl/calcChain.xml><?xml version="1.0" encoding="utf-8"?>
<calcChain xmlns="http://schemas.openxmlformats.org/spreadsheetml/2006/main">
  <c r="D33" i="61" l="1"/>
  <c r="I16" i="23"/>
  <c r="L15" i="23"/>
  <c r="G16" i="58"/>
  <c r="G16" i="23"/>
  <c r="D19" i="58"/>
  <c r="D18" i="58"/>
  <c r="D20" i="58"/>
  <c r="D17" i="58"/>
  <c r="D17" i="23"/>
  <c r="D20" i="23"/>
  <c r="D19" i="1"/>
  <c r="D17" i="1"/>
  <c r="D20" i="1"/>
  <c r="D18" i="1"/>
  <c r="F15" i="1"/>
  <c r="D17" i="5"/>
  <c r="D20" i="5"/>
  <c r="D18" i="5"/>
  <c r="D17" i="50"/>
  <c r="D16" i="44"/>
  <c r="D32" i="44"/>
  <c r="D16" i="43"/>
  <c r="D32" i="43"/>
  <c r="D16" i="42"/>
  <c r="D32" i="42"/>
  <c r="D16" i="41"/>
  <c r="D32" i="35"/>
  <c r="D16" i="33"/>
  <c r="D32" i="33"/>
  <c r="D16" i="23"/>
  <c r="D32" i="23"/>
  <c r="D16" i="60"/>
  <c r="D32" i="58"/>
  <c r="D16" i="62"/>
  <c r="D32" i="62"/>
  <c r="D16" i="15"/>
  <c r="D32" i="15"/>
  <c r="D32" i="5"/>
  <c r="D32" i="21"/>
  <c r="D29" i="44"/>
  <c r="D29" i="43"/>
  <c r="D29" i="42"/>
  <c r="D13" i="58"/>
  <c r="D13" i="23"/>
  <c r="D29" i="1"/>
  <c r="D13" i="1"/>
  <c r="D13" i="5"/>
  <c r="D29" i="5"/>
  <c r="D29" i="35"/>
  <c r="D13" i="33"/>
  <c r="D29" i="33"/>
  <c r="D29" i="23"/>
  <c r="D29" i="58"/>
  <c r="D29" i="15"/>
  <c r="D16" i="58" l="1"/>
  <c r="D16" i="1"/>
  <c r="D16" i="5"/>
  <c r="G15" i="23" l="1"/>
  <c r="G15" i="58"/>
  <c r="F15" i="5"/>
  <c r="F31" i="5"/>
  <c r="F31" i="1"/>
  <c r="D32" i="1"/>
  <c r="D18" i="52" l="1"/>
  <c r="D39" i="21" l="1"/>
  <c r="D39" i="1"/>
  <c r="D39" i="13"/>
  <c r="D31" i="13" s="1"/>
  <c r="D39" i="14"/>
  <c r="D31" i="14" s="1"/>
  <c r="D39" i="5"/>
  <c r="D39" i="15"/>
  <c r="D39" i="62"/>
  <c r="D39" i="58"/>
  <c r="D39" i="59"/>
  <c r="D39" i="60"/>
  <c r="D31" i="60" s="1"/>
  <c r="D39" i="23"/>
  <c r="D39" i="25"/>
  <c r="D31" i="25" s="1"/>
  <c r="D39" i="32"/>
  <c r="D39" i="31"/>
  <c r="D31" i="31" s="1"/>
  <c r="D39" i="33"/>
  <c r="D39" i="34"/>
  <c r="D31" i="34" s="1"/>
  <c r="D39" i="37"/>
  <c r="D31" i="37" s="1"/>
  <c r="D39" i="35"/>
  <c r="D39" i="61"/>
  <c r="D31" i="61" s="1"/>
  <c r="D39" i="36"/>
  <c r="D31" i="36" s="1"/>
  <c r="D39" i="39"/>
  <c r="D39" i="40"/>
  <c r="D31" i="40" s="1"/>
  <c r="D39" i="41"/>
  <c r="D31" i="41" s="1"/>
  <c r="D39" i="42"/>
  <c r="D39" i="43"/>
  <c r="D39" i="44"/>
  <c r="D39" i="46"/>
  <c r="D39" i="47"/>
  <c r="D31" i="47" s="1"/>
  <c r="D39" i="48"/>
  <c r="D31" i="48" s="1"/>
  <c r="D39" i="49"/>
  <c r="D39" i="50"/>
  <c r="D31" i="50" s="1"/>
  <c r="D31" i="21"/>
  <c r="D31" i="5"/>
  <c r="D31" i="59"/>
  <c r="D31" i="32"/>
  <c r="D31" i="46"/>
  <c r="D31" i="49"/>
  <c r="D22" i="21"/>
  <c r="D22" i="1"/>
  <c r="D22" i="13"/>
  <c r="D15" i="13" s="1"/>
  <c r="D22" i="14"/>
  <c r="D22" i="5"/>
  <c r="D22" i="15"/>
  <c r="D22" i="62"/>
  <c r="D22" i="58"/>
  <c r="D22" i="59"/>
  <c r="D15" i="59" s="1"/>
  <c r="D22" i="60"/>
  <c r="D22" i="23"/>
  <c r="D22" i="25"/>
  <c r="D22" i="32"/>
  <c r="D22" i="31"/>
  <c r="D15" i="31" s="1"/>
  <c r="D22" i="33"/>
  <c r="D22" i="34"/>
  <c r="D22" i="37"/>
  <c r="D15" i="37" s="1"/>
  <c r="D22" i="35"/>
  <c r="D15" i="35" s="1"/>
  <c r="D22" i="61"/>
  <c r="D15" i="61" s="1"/>
  <c r="D22" i="36"/>
  <c r="D15" i="36" s="1"/>
  <c r="D22" i="39"/>
  <c r="D22" i="40"/>
  <c r="D15" i="40" s="1"/>
  <c r="D22" i="41"/>
  <c r="D22" i="42"/>
  <c r="D22" i="43"/>
  <c r="D22" i="44"/>
  <c r="D22" i="46"/>
  <c r="D22" i="47"/>
  <c r="D15" i="47" s="1"/>
  <c r="D22" i="48"/>
  <c r="D15" i="48" s="1"/>
  <c r="D22" i="49"/>
  <c r="D15" i="49" s="1"/>
  <c r="D22" i="50"/>
  <c r="D15" i="14"/>
  <c r="D15" i="5"/>
  <c r="D15" i="58"/>
  <c r="D15" i="25"/>
  <c r="D15" i="32"/>
  <c r="D15" i="34"/>
  <c r="D15" i="41"/>
  <c r="D15" i="42"/>
  <c r="D15" i="46"/>
  <c r="D15" i="50"/>
  <c r="D15" i="23" l="1"/>
  <c r="D15" i="33"/>
  <c r="D31" i="58"/>
  <c r="D31" i="62"/>
  <c r="D31" i="42"/>
  <c r="D31" i="43"/>
  <c r="D15" i="15"/>
  <c r="D31" i="23"/>
  <c r="D31" i="15"/>
  <c r="D15" i="62"/>
  <c r="D15" i="44"/>
  <c r="D31" i="33"/>
  <c r="D31" i="44"/>
  <c r="D15" i="43"/>
  <c r="D31" i="35"/>
  <c r="D15" i="60"/>
  <c r="D15" i="21"/>
  <c r="D31" i="1"/>
  <c r="I31" i="1" s="1"/>
  <c r="D39" i="52"/>
  <c r="D15" i="1"/>
  <c r="D22" i="52"/>
  <c r="D15" i="39"/>
  <c r="D22" i="51"/>
  <c r="D31" i="39"/>
  <c r="D39" i="51"/>
  <c r="D17" i="51"/>
  <c r="D18" i="51"/>
  <c r="D19" i="51"/>
  <c r="D20" i="51"/>
  <c r="D21" i="51"/>
  <c r="D17" i="52"/>
  <c r="D19" i="52"/>
  <c r="D20" i="52"/>
  <c r="D21" i="52"/>
  <c r="D22" i="53" l="1"/>
  <c r="D15" i="51"/>
  <c r="D31" i="51"/>
  <c r="D15" i="52"/>
  <c r="D31" i="52"/>
  <c r="D39" i="53"/>
  <c r="D37" i="51"/>
  <c r="D38" i="51"/>
  <c r="D40" i="51"/>
  <c r="D41" i="51"/>
  <c r="D37" i="52"/>
  <c r="D38" i="52"/>
  <c r="D33" i="52"/>
  <c r="D34" i="52"/>
  <c r="D35" i="52"/>
  <c r="D36" i="52"/>
  <c r="D40" i="52"/>
  <c r="D41" i="52"/>
  <c r="D42" i="52"/>
  <c r="D43" i="52"/>
  <c r="D31" i="53" l="1"/>
  <c r="D15" i="53"/>
  <c r="I15" i="53" s="1"/>
  <c r="M31" i="53"/>
  <c r="D38" i="53"/>
  <c r="D37" i="53"/>
  <c r="D41" i="53"/>
  <c r="D40" i="53"/>
  <c r="D30" i="62"/>
  <c r="D14" i="62"/>
  <c r="M15" i="53" l="1"/>
  <c r="D14" i="61"/>
  <c r="D14" i="21" l="1"/>
  <c r="D14" i="1"/>
  <c r="D14" i="13"/>
  <c r="D14" i="14"/>
  <c r="D14" i="5"/>
  <c r="D14" i="15"/>
  <c r="D14" i="58"/>
  <c r="D14" i="59"/>
  <c r="D14" i="60"/>
  <c r="D14" i="23"/>
  <c r="D14" i="25"/>
  <c r="D14" i="32"/>
  <c r="D14" i="31"/>
  <c r="D14" i="33"/>
  <c r="D14" i="34"/>
  <c r="D14" i="37"/>
  <c r="D14" i="35"/>
  <c r="D14" i="39"/>
  <c r="D14" i="40"/>
  <c r="D14" i="41"/>
  <c r="D14" i="42"/>
  <c r="D14" i="43"/>
  <c r="D14" i="44"/>
  <c r="D14" i="46"/>
  <c r="D14" i="47"/>
  <c r="D14" i="48"/>
  <c r="D14" i="49"/>
  <c r="D30" i="21"/>
  <c r="D30" i="1"/>
  <c r="D30" i="13"/>
  <c r="D30" i="14"/>
  <c r="D30" i="5"/>
  <c r="D30" i="15"/>
  <c r="D30" i="58"/>
  <c r="D30" i="59"/>
  <c r="D30" i="60"/>
  <c r="D30" i="23"/>
  <c r="D30" i="25"/>
  <c r="D30" i="32"/>
  <c r="D30" i="31"/>
  <c r="D30" i="33"/>
  <c r="D30" i="34"/>
  <c r="D30" i="37"/>
  <c r="D30" i="35"/>
  <c r="D30" i="36"/>
  <c r="D30" i="39"/>
  <c r="D30" i="40"/>
  <c r="D30" i="41"/>
  <c r="D30" i="42"/>
  <c r="D30" i="43"/>
  <c r="D30" i="44"/>
  <c r="D30" i="46"/>
  <c r="D30" i="47"/>
  <c r="D30" i="48"/>
  <c r="D30" i="49"/>
  <c r="D30" i="50"/>
  <c r="D16" i="52" l="1"/>
  <c r="D32" i="52" l="1"/>
  <c r="D29" i="52"/>
  <c r="D27" i="52"/>
  <c r="D26" i="52"/>
  <c r="D25" i="52"/>
  <c r="D24" i="52"/>
  <c r="D23" i="52"/>
  <c r="D13" i="52"/>
  <c r="D14" i="52" s="1"/>
  <c r="D43" i="51"/>
  <c r="D43" i="53" s="1"/>
  <c r="D42" i="51"/>
  <c r="D36" i="51"/>
  <c r="D36" i="53" s="1"/>
  <c r="D35" i="51"/>
  <c r="D35" i="53" s="1"/>
  <c r="D34" i="51"/>
  <c r="D34" i="53" s="1"/>
  <c r="D33" i="51"/>
  <c r="D33" i="53" s="1"/>
  <c r="D32" i="51"/>
  <c r="D29" i="51"/>
  <c r="D27" i="51"/>
  <c r="D26" i="51"/>
  <c r="D25" i="51"/>
  <c r="D24" i="51"/>
  <c r="D23" i="51"/>
  <c r="D16" i="51"/>
  <c r="D13" i="51"/>
  <c r="D42" i="53" l="1"/>
  <c r="D16" i="53"/>
  <c r="D14" i="51"/>
  <c r="D30" i="51"/>
  <c r="D30" i="52"/>
  <c r="D18" i="53"/>
  <c r="D23" i="53"/>
  <c r="D27" i="53"/>
  <c r="D19" i="53"/>
  <c r="D24" i="53"/>
  <c r="D13" i="53"/>
  <c r="D20" i="53"/>
  <c r="D25" i="53"/>
  <c r="D29" i="53"/>
  <c r="D17" i="53"/>
  <c r="D26" i="53"/>
  <c r="D32" i="53"/>
  <c r="G13" i="53" l="1"/>
  <c r="H13" i="53" s="1"/>
  <c r="D21" i="53"/>
  <c r="D30" i="53"/>
  <c r="D14" i="53"/>
</calcChain>
</file>

<file path=xl/sharedStrings.xml><?xml version="1.0" encoding="utf-8"?>
<sst xmlns="http://schemas.openxmlformats.org/spreadsheetml/2006/main" count="1233" uniqueCount="68">
  <si>
    <t>Lp.</t>
  </si>
  <si>
    <t>Wyszczególnienie</t>
  </si>
  <si>
    <t>I</t>
  </si>
  <si>
    <t>Zatrudnienie średnioroczne (etaty)</t>
  </si>
  <si>
    <t>II</t>
  </si>
  <si>
    <t>Średnia płaca miesięczna</t>
  </si>
  <si>
    <t>III</t>
  </si>
  <si>
    <t>Fundusz wynagrodzeń ogółem</t>
  </si>
  <si>
    <t>Wynagrodzenia wynikające z umów o pracę</t>
  </si>
  <si>
    <t>Nagrody</t>
  </si>
  <si>
    <t>Gratyfikacje jubileuszowe</t>
  </si>
  <si>
    <t>Odprawy emerytalne</t>
  </si>
  <si>
    <t>Ekwiwalenty za urlopy</t>
  </si>
  <si>
    <t>Inne (wymienić)</t>
  </si>
  <si>
    <t>PEDAGODZY</t>
  </si>
  <si>
    <t>PRACOWNICY ADMINISTRACJI i OBSŁUGI</t>
  </si>
  <si>
    <t>Dział 801</t>
  </si>
  <si>
    <t>Rozdział 80101</t>
  </si>
  <si>
    <t>Wykonanie</t>
  </si>
  <si>
    <t>Instrukcja</t>
  </si>
  <si>
    <t>Rozdział 80102</t>
  </si>
  <si>
    <t>Rozdział 80103</t>
  </si>
  <si>
    <t>Rozdział 80104</t>
  </si>
  <si>
    <t>Rozdział 80105</t>
  </si>
  <si>
    <t>Rozdział 80120</t>
  </si>
  <si>
    <t>Rozdział 80121</t>
  </si>
  <si>
    <t>Rozdział 80132</t>
  </si>
  <si>
    <t>Rozdział 80134</t>
  </si>
  <si>
    <t>Rozdział 80140</t>
  </si>
  <si>
    <t>Rozdział 80142</t>
  </si>
  <si>
    <t>Rozdział 80146</t>
  </si>
  <si>
    <t>Rozdział 80148</t>
  </si>
  <si>
    <t>Rozdział 80195</t>
  </si>
  <si>
    <t>Dział 854</t>
  </si>
  <si>
    <t>Rozdział 85402</t>
  </si>
  <si>
    <t>Rozdział 85403</t>
  </si>
  <si>
    <t>Rozdział 85404</t>
  </si>
  <si>
    <t>Rozdział 85406</t>
  </si>
  <si>
    <t>Rozdział 85407</t>
  </si>
  <si>
    <t>Rozdział 85410</t>
  </si>
  <si>
    <t>Rozdział 85419</t>
  </si>
  <si>
    <t>Rozdział 85420</t>
  </si>
  <si>
    <t>Rozdział 85421</t>
  </si>
  <si>
    <t>Rozdział 85446</t>
  </si>
  <si>
    <t>Rozdział 85495</t>
  </si>
  <si>
    <t>Prosimy o nie usuwanie arkuszy lub wierszy, w których nie występują dane.</t>
  </si>
  <si>
    <t>2.</t>
  </si>
  <si>
    <t>4.</t>
  </si>
  <si>
    <t>5.</t>
  </si>
  <si>
    <t>Kwoty wynagrodzeń powinny być ujmowane w wysokości zgodnej z kwotami brutto listy płac - łącznie ze składkami na ubezpieczenia społeczne opłacanymi przez ubezpieczonych oraz z zaliczką na podatek dochodowy od tych wynagrodzeń, niezależnie od terminu płatności.</t>
  </si>
  <si>
    <t>Dział 750</t>
  </si>
  <si>
    <t>Rozdział 75085</t>
  </si>
  <si>
    <t>Rozdział 80117</t>
  </si>
  <si>
    <t>Rozdział 80116</t>
  </si>
  <si>
    <t>Rozdział 80115</t>
  </si>
  <si>
    <t>Rozdział 80153</t>
  </si>
  <si>
    <r>
      <t>Wykonanie zatrudnienia i funduszu wynagrodzeń dotyczące rozdziałów:</t>
    </r>
    <r>
      <rPr>
        <sz val="14"/>
        <color rgb="FFFF0000"/>
        <rFont val="Arial"/>
        <family val="2"/>
        <charset val="238"/>
      </rPr>
      <t xml:space="preserve"> </t>
    </r>
    <r>
      <rPr>
        <b/>
        <sz val="14"/>
        <color rgb="FFFF0000"/>
        <rFont val="Arial"/>
        <family val="2"/>
        <charset val="238"/>
      </rPr>
      <t>80149, 80150, 80151, 80152</t>
    </r>
    <r>
      <rPr>
        <sz val="14"/>
        <color rgb="FFFF0000"/>
        <rFont val="Arial"/>
        <family val="2"/>
        <charset val="238"/>
      </rPr>
      <t xml:space="preserve"> </t>
    </r>
    <r>
      <rPr>
        <sz val="14"/>
        <rFont val="Arial"/>
        <family val="2"/>
        <charset val="238"/>
      </rPr>
      <t xml:space="preserve">należy ujmować w rozdziałach działalności podstawowej. </t>
    </r>
  </si>
  <si>
    <t>W rozdziałach 80195 i 85495 należy podać wydatki na nagrody dla nauczycieli.</t>
  </si>
  <si>
    <t xml:space="preserve"> Do stanu zatrudnienia i średniego zatrudnienia nie wlicza się osób, które nie otrzymują za dany okres wynagrodzenia od zakładu pracy, tj. np. osób będących na urlopach bezpłatnych, wychowawczych, macierzyńskich oraz zasiłkach chorobowych. Dane w tabelach dotyczące etatów winny być zgodne z danymi wykazanymi w części opisowej do sprawozdania wraz z tabelami pomocniczymi (Liczba uczniów i inne, mierniki).</t>
  </si>
  <si>
    <t>1.</t>
  </si>
  <si>
    <t>Działy 750, 801 i 854</t>
  </si>
  <si>
    <t>Godziny nadliczbowe</t>
  </si>
  <si>
    <t>Dodatki motywacyjne</t>
  </si>
  <si>
    <t>Premie</t>
  </si>
  <si>
    <t>DZIELNICA - ŚRÓDMIEŚCIE</t>
  </si>
  <si>
    <t>Rozdział 80107</t>
  </si>
  <si>
    <t xml:space="preserve"> WYKONANIE ZATRUDNIENIA I FUNDUSZU WYNAGRODZEŃ ZA 2024 ROK
W OŚWIACIE I EDUKACJI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</si>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</sst>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7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b/>
      <sz val="14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 CE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sz val="14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8"/>
      <color theme="0" tint="-0.499984740745262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9"/>
      <color rgb="FFFF0000"/>
      <name val="Arial CE"/>
      <charset val="238"/>
    </font>
    <font>
      <b/>
      <sz val="9"/>
      <name val="Arial CE"/>
      <charset val="238"/>
    </font>
    <font>
      <b/>
      <sz val="20"/>
      <name val="Arial CE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04">
    <xf numFmtId="0" fontId="0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4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18" borderId="0" applyNumberFormat="0" applyBorder="0" applyAlignment="0" applyProtection="0"/>
    <xf numFmtId="0" fontId="15" fillId="27" borderId="0" applyNumberFormat="0" applyBorder="0" applyAlignment="0" applyProtection="0"/>
    <xf numFmtId="0" fontId="17" fillId="18" borderId="0" applyNumberFormat="0" applyBorder="0" applyAlignment="0" applyProtection="0"/>
    <xf numFmtId="0" fontId="18" fillId="30" borderId="10" applyNumberFormat="0" applyAlignment="0" applyProtection="0"/>
    <xf numFmtId="0" fontId="19" fillId="19" borderId="11" applyNumberFormat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35" borderId="0" applyNumberFormat="0" applyBorder="0" applyAlignment="0" applyProtection="0"/>
    <xf numFmtId="0" fontId="24" fillId="0" borderId="13" applyNumberFormat="0" applyFill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6" fillId="0" borderId="0" applyNumberFormat="0" applyFill="0" applyBorder="0" applyAlignment="0" applyProtection="0"/>
    <xf numFmtId="0" fontId="27" fillId="27" borderId="10" applyNumberFormat="0" applyAlignment="0" applyProtection="0"/>
    <xf numFmtId="0" fontId="28" fillId="0" borderId="16" applyNumberFormat="0" applyFill="0" applyAlignment="0" applyProtection="0"/>
    <xf numFmtId="0" fontId="29" fillId="27" borderId="0" applyNumberFormat="0" applyBorder="0" applyAlignment="0" applyProtection="0"/>
    <xf numFmtId="0" fontId="20" fillId="26" borderId="17" applyNumberFormat="0" applyFont="0" applyAlignment="0" applyProtection="0"/>
    <xf numFmtId="0" fontId="30" fillId="30" borderId="12" applyNumberFormat="0" applyAlignment="0" applyProtection="0"/>
    <xf numFmtId="4" fontId="31" fillId="36" borderId="18" applyNumberFormat="0" applyProtection="0">
      <alignment vertical="center"/>
    </xf>
    <xf numFmtId="4" fontId="32" fillId="36" borderId="18" applyNumberFormat="0" applyProtection="0">
      <alignment vertical="center"/>
    </xf>
    <xf numFmtId="4" fontId="31" fillId="36" borderId="18" applyNumberFormat="0" applyProtection="0">
      <alignment horizontal="left" vertical="center" indent="1"/>
    </xf>
    <xf numFmtId="0" fontId="31" fillId="36" borderId="18" applyNumberFormat="0" applyProtection="0">
      <alignment horizontal="left" vertical="top" indent="1"/>
    </xf>
    <xf numFmtId="4" fontId="31" fillId="2" borderId="0" applyNumberFormat="0" applyProtection="0">
      <alignment horizontal="left" vertical="center" indent="1"/>
    </xf>
    <xf numFmtId="4" fontId="13" fillId="7" borderId="18" applyNumberFormat="0" applyProtection="0">
      <alignment horizontal="right" vertical="center"/>
    </xf>
    <xf numFmtId="4" fontId="13" fillId="3" borderId="18" applyNumberFormat="0" applyProtection="0">
      <alignment horizontal="right" vertical="center"/>
    </xf>
    <xf numFmtId="4" fontId="13" fillId="28" borderId="18" applyNumberFormat="0" applyProtection="0">
      <alignment horizontal="right" vertical="center"/>
    </xf>
    <xf numFmtId="4" fontId="13" fillId="29" borderId="18" applyNumberFormat="0" applyProtection="0">
      <alignment horizontal="right" vertical="center"/>
    </xf>
    <xf numFmtId="4" fontId="13" fillId="37" borderId="18" applyNumberFormat="0" applyProtection="0">
      <alignment horizontal="right" vertical="center"/>
    </xf>
    <xf numFmtId="4" fontId="13" fillId="38" borderId="18" applyNumberFormat="0" applyProtection="0">
      <alignment horizontal="right" vertical="center"/>
    </xf>
    <xf numFmtId="4" fontId="13" fillId="9" borderId="18" applyNumberFormat="0" applyProtection="0">
      <alignment horizontal="right" vertical="center"/>
    </xf>
    <xf numFmtId="4" fontId="13" fillId="31" borderId="18" applyNumberFormat="0" applyProtection="0">
      <alignment horizontal="right" vertical="center"/>
    </xf>
    <xf numFmtId="4" fontId="13" fillId="39" borderId="18" applyNumberFormat="0" applyProtection="0">
      <alignment horizontal="right" vertical="center"/>
    </xf>
    <xf numFmtId="4" fontId="31" fillId="40" borderId="19" applyNumberFormat="0" applyProtection="0">
      <alignment horizontal="left" vertical="center" indent="1"/>
    </xf>
    <xf numFmtId="4" fontId="13" fillId="41" borderId="0" applyNumberFormat="0" applyProtection="0">
      <alignment horizontal="left" vertical="center" indent="1"/>
    </xf>
    <xf numFmtId="4" fontId="33" fillId="8" borderId="0" applyNumberFormat="0" applyProtection="0">
      <alignment horizontal="left" vertical="center" indent="1"/>
    </xf>
    <xf numFmtId="4" fontId="13" fillId="2" borderId="18" applyNumberFormat="0" applyProtection="0">
      <alignment horizontal="right" vertical="center"/>
    </xf>
    <xf numFmtId="4" fontId="34" fillId="41" borderId="0" applyNumberFormat="0" applyProtection="0">
      <alignment horizontal="left" vertical="center" indent="1"/>
    </xf>
    <xf numFmtId="4" fontId="34" fillId="2" borderId="0" applyNumberFormat="0" applyProtection="0">
      <alignment horizontal="left" vertical="center" indent="1"/>
    </xf>
    <xf numFmtId="0" fontId="20" fillId="8" borderId="18" applyNumberFormat="0" applyProtection="0">
      <alignment horizontal="left" vertical="center" indent="1"/>
    </xf>
    <xf numFmtId="0" fontId="20" fillId="8" borderId="18" applyNumberFormat="0" applyProtection="0">
      <alignment horizontal="left" vertical="top" indent="1"/>
    </xf>
    <xf numFmtId="0" fontId="20" fillId="2" borderId="18" applyNumberFormat="0" applyProtection="0">
      <alignment horizontal="left" vertical="center" indent="1"/>
    </xf>
    <xf numFmtId="0" fontId="20" fillId="2" borderId="18" applyNumberFormat="0" applyProtection="0">
      <alignment horizontal="left" vertical="top" indent="1"/>
    </xf>
    <xf numFmtId="0" fontId="20" fillId="6" borderId="18" applyNumberFormat="0" applyProtection="0">
      <alignment horizontal="left" vertical="center" indent="1"/>
    </xf>
    <xf numFmtId="0" fontId="20" fillId="6" borderId="18" applyNumberFormat="0" applyProtection="0">
      <alignment horizontal="left" vertical="top" indent="1"/>
    </xf>
    <xf numFmtId="0" fontId="20" fillId="41" borderId="18" applyNumberFormat="0" applyProtection="0">
      <alignment horizontal="left" vertical="center" indent="1"/>
    </xf>
    <xf numFmtId="0" fontId="20" fillId="41" borderId="18" applyNumberFormat="0" applyProtection="0">
      <alignment horizontal="left" vertical="top" indent="1"/>
    </xf>
    <xf numFmtId="0" fontId="20" fillId="5" borderId="9" applyNumberFormat="0">
      <protection locked="0"/>
    </xf>
    <xf numFmtId="4" fontId="13" fillId="4" borderId="18" applyNumberFormat="0" applyProtection="0">
      <alignment vertical="center"/>
    </xf>
    <xf numFmtId="4" fontId="35" fillId="4" borderId="18" applyNumberFormat="0" applyProtection="0">
      <alignment vertical="center"/>
    </xf>
    <xf numFmtId="4" fontId="13" fillId="4" borderId="18" applyNumberFormat="0" applyProtection="0">
      <alignment horizontal="left" vertical="center" indent="1"/>
    </xf>
    <xf numFmtId="0" fontId="13" fillId="4" borderId="18" applyNumberFormat="0" applyProtection="0">
      <alignment horizontal="left" vertical="top" indent="1"/>
    </xf>
    <xf numFmtId="4" fontId="13" fillId="41" borderId="18" applyNumberFormat="0" applyProtection="0">
      <alignment horizontal="right" vertical="center"/>
    </xf>
    <xf numFmtId="4" fontId="35" fillId="41" borderId="18" applyNumberFormat="0" applyProtection="0">
      <alignment horizontal="right" vertical="center"/>
    </xf>
    <xf numFmtId="4" fontId="13" fillId="2" borderId="18" applyNumberFormat="0" applyProtection="0">
      <alignment horizontal="left" vertical="center" indent="1"/>
    </xf>
    <xf numFmtId="0" fontId="13" fillId="2" borderId="18" applyNumberFormat="0" applyProtection="0">
      <alignment horizontal="left" vertical="top" indent="1"/>
    </xf>
    <xf numFmtId="4" fontId="36" fillId="42" borderId="0" applyNumberFormat="0" applyProtection="0">
      <alignment horizontal="left" vertical="center" indent="1"/>
    </xf>
    <xf numFmtId="4" fontId="37" fillId="41" borderId="18" applyNumberFormat="0" applyProtection="0">
      <alignment horizontal="right" vertical="center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39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/>
      <protection locked="0"/>
    </xf>
    <xf numFmtId="4" fontId="3" fillId="0" borderId="9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>
      <alignment horizontal="right" vertical="center"/>
    </xf>
    <xf numFmtId="4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justify" vertical="center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4" fontId="42" fillId="0" borderId="0" xfId="0" applyNumberFormat="1" applyFont="1" applyAlignment="1">
      <alignment horizontal="right" vertical="center"/>
    </xf>
    <xf numFmtId="0" fontId="43" fillId="0" borderId="0" xfId="0" applyFont="1" applyAlignment="1">
      <alignment vertical="center"/>
    </xf>
    <xf numFmtId="0" fontId="44" fillId="0" borderId="0" xfId="0" applyFont="1"/>
    <xf numFmtId="4" fontId="3" fillId="0" borderId="6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Alignment="1">
      <alignment horizontal="center" vertical="center"/>
    </xf>
    <xf numFmtId="4" fontId="1" fillId="0" borderId="0" xfId="0" applyNumberFormat="1" applyFont="1"/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4" fillId="45" borderId="0" xfId="0" applyNumberFormat="1" applyFont="1" applyFill="1" applyAlignment="1">
      <alignment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5" fillId="0" borderId="0" xfId="0" applyFont="1" applyAlignment="1">
      <alignment horizontal="right"/>
    </xf>
    <xf numFmtId="4" fontId="3" fillId="45" borderId="0" xfId="0" applyNumberFormat="1" applyFont="1" applyFill="1" applyAlignment="1">
      <alignment horizontal="center" vertical="center"/>
    </xf>
    <xf numFmtId="0" fontId="46" fillId="0" borderId="0" xfId="0" applyFont="1"/>
    <xf numFmtId="0" fontId="2" fillId="44" borderId="2" xfId="0" applyFont="1" applyFill="1" applyBorder="1" applyAlignment="1" applyProtection="1">
      <alignment horizontal="center" vertical="center"/>
      <protection locked="0"/>
    </xf>
    <xf numFmtId="0" fontId="2" fillId="44" borderId="3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43" borderId="2" xfId="0" applyFont="1" applyFill="1" applyBorder="1" applyAlignment="1" applyProtection="1">
      <alignment horizontal="center" vertical="center"/>
      <protection locked="0"/>
    </xf>
    <xf numFmtId="0" fontId="2" fillId="43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04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40% - Accent1" xfId="8" xr:uid="{00000000-0005-0000-0000-000006000000}"/>
    <cellStyle name="40% - Accent2" xfId="9" xr:uid="{00000000-0005-0000-0000-000007000000}"/>
    <cellStyle name="40% - Accent3" xfId="10" xr:uid="{00000000-0005-0000-0000-000008000000}"/>
    <cellStyle name="40% - Accent4" xfId="11" xr:uid="{00000000-0005-0000-0000-000009000000}"/>
    <cellStyle name="40% - Accent5" xfId="12" xr:uid="{00000000-0005-0000-0000-00000A000000}"/>
    <cellStyle name="40% - Accent6" xfId="13" xr:uid="{00000000-0005-0000-0000-00000B000000}"/>
    <cellStyle name="60% - Accent1" xfId="14" xr:uid="{00000000-0005-0000-0000-00000C000000}"/>
    <cellStyle name="60% - Accent2" xfId="15" xr:uid="{00000000-0005-0000-0000-00000D000000}"/>
    <cellStyle name="60% - Accent3" xfId="16" xr:uid="{00000000-0005-0000-0000-00000E000000}"/>
    <cellStyle name="60% - Accent4" xfId="17" xr:uid="{00000000-0005-0000-0000-00000F000000}"/>
    <cellStyle name="60% - Accent5" xfId="18" xr:uid="{00000000-0005-0000-0000-000010000000}"/>
    <cellStyle name="60% - Accent6" xfId="19" xr:uid="{00000000-0005-0000-0000-000011000000}"/>
    <cellStyle name="Accent1" xfId="20" xr:uid="{00000000-0005-0000-0000-000012000000}"/>
    <cellStyle name="Accent1 - 20%" xfId="21" xr:uid="{00000000-0005-0000-0000-000013000000}"/>
    <cellStyle name="Accent1 - 40%" xfId="22" xr:uid="{00000000-0005-0000-0000-000014000000}"/>
    <cellStyle name="Accent1 - 60%" xfId="23" xr:uid="{00000000-0005-0000-0000-000015000000}"/>
    <cellStyle name="Accent2" xfId="24" xr:uid="{00000000-0005-0000-0000-000016000000}"/>
    <cellStyle name="Accent2 - 20%" xfId="25" xr:uid="{00000000-0005-0000-0000-000017000000}"/>
    <cellStyle name="Accent2 - 40%" xfId="26" xr:uid="{00000000-0005-0000-0000-000018000000}"/>
    <cellStyle name="Accent2 - 60%" xfId="27" xr:uid="{00000000-0005-0000-0000-000019000000}"/>
    <cellStyle name="Accent3" xfId="28" xr:uid="{00000000-0005-0000-0000-00001A000000}"/>
    <cellStyle name="Accent3 - 20%" xfId="29" xr:uid="{00000000-0005-0000-0000-00001B000000}"/>
    <cellStyle name="Accent3 - 40%" xfId="30" xr:uid="{00000000-0005-0000-0000-00001C000000}"/>
    <cellStyle name="Accent3 - 60%" xfId="31" xr:uid="{00000000-0005-0000-0000-00001D000000}"/>
    <cellStyle name="Accent4" xfId="32" xr:uid="{00000000-0005-0000-0000-00001E000000}"/>
    <cellStyle name="Accent4 - 20%" xfId="33" xr:uid="{00000000-0005-0000-0000-00001F000000}"/>
    <cellStyle name="Accent4 - 40%" xfId="34" xr:uid="{00000000-0005-0000-0000-000020000000}"/>
    <cellStyle name="Accent4 - 60%" xfId="35" xr:uid="{00000000-0005-0000-0000-000021000000}"/>
    <cellStyle name="Accent5" xfId="36" xr:uid="{00000000-0005-0000-0000-000022000000}"/>
    <cellStyle name="Accent5 - 20%" xfId="37" xr:uid="{00000000-0005-0000-0000-000023000000}"/>
    <cellStyle name="Accent5 - 40%" xfId="38" xr:uid="{00000000-0005-0000-0000-000024000000}"/>
    <cellStyle name="Accent5 - 60%" xfId="39" xr:uid="{00000000-0005-0000-0000-000025000000}"/>
    <cellStyle name="Accent6" xfId="40" xr:uid="{00000000-0005-0000-0000-000026000000}"/>
    <cellStyle name="Accent6 - 20%" xfId="41" xr:uid="{00000000-0005-0000-0000-000027000000}"/>
    <cellStyle name="Accent6 - 40%" xfId="42" xr:uid="{00000000-0005-0000-0000-000028000000}"/>
    <cellStyle name="Accent6 - 60%" xfId="43" xr:uid="{00000000-0005-0000-0000-000029000000}"/>
    <cellStyle name="Bad" xfId="44" xr:uid="{00000000-0005-0000-0000-00002A000000}"/>
    <cellStyle name="Calculation" xfId="45" xr:uid="{00000000-0005-0000-0000-00002B000000}"/>
    <cellStyle name="Check Cell" xfId="46" xr:uid="{00000000-0005-0000-0000-00002C000000}"/>
    <cellStyle name="Emphasis 1" xfId="47" xr:uid="{00000000-0005-0000-0000-00002D000000}"/>
    <cellStyle name="Emphasis 2" xfId="48" xr:uid="{00000000-0005-0000-0000-00002E000000}"/>
    <cellStyle name="Emphasis 3" xfId="49" xr:uid="{00000000-0005-0000-0000-00002F000000}"/>
    <cellStyle name="Explanatory Text" xfId="50" xr:uid="{00000000-0005-0000-0000-000030000000}"/>
    <cellStyle name="Good" xfId="51" xr:uid="{00000000-0005-0000-0000-000031000000}"/>
    <cellStyle name="Heading 1" xfId="52" xr:uid="{00000000-0005-0000-0000-000032000000}"/>
    <cellStyle name="Heading 2" xfId="53" xr:uid="{00000000-0005-0000-0000-000033000000}"/>
    <cellStyle name="Heading 3" xfId="54" xr:uid="{00000000-0005-0000-0000-000034000000}"/>
    <cellStyle name="Heading 4" xfId="55" xr:uid="{00000000-0005-0000-0000-000035000000}"/>
    <cellStyle name="Input" xfId="56" xr:uid="{00000000-0005-0000-0000-000036000000}"/>
    <cellStyle name="Linked Cell" xfId="57" xr:uid="{00000000-0005-0000-0000-000037000000}"/>
    <cellStyle name="Neutral" xfId="58" xr:uid="{00000000-0005-0000-0000-000038000000}"/>
    <cellStyle name="Normalny" xfId="0" builtinId="0"/>
    <cellStyle name="Normalny 2" xfId="1" xr:uid="{00000000-0005-0000-0000-00003A000000}"/>
    <cellStyle name="Note" xfId="59" xr:uid="{00000000-0005-0000-0000-00003B000000}"/>
    <cellStyle name="Output" xfId="60" xr:uid="{00000000-0005-0000-0000-00003C000000}"/>
    <cellStyle name="SAPBEXaggData" xfId="61" xr:uid="{00000000-0005-0000-0000-00003D000000}"/>
    <cellStyle name="SAPBEXaggDataEmph" xfId="62" xr:uid="{00000000-0005-0000-0000-00003E000000}"/>
    <cellStyle name="SAPBEXaggItem" xfId="63" xr:uid="{00000000-0005-0000-0000-00003F000000}"/>
    <cellStyle name="SAPBEXaggItemX" xfId="64" xr:uid="{00000000-0005-0000-0000-000040000000}"/>
    <cellStyle name="SAPBEXchaText" xfId="65" xr:uid="{00000000-0005-0000-0000-000041000000}"/>
    <cellStyle name="SAPBEXexcBad7" xfId="66" xr:uid="{00000000-0005-0000-0000-000042000000}"/>
    <cellStyle name="SAPBEXexcBad8" xfId="67" xr:uid="{00000000-0005-0000-0000-000043000000}"/>
    <cellStyle name="SAPBEXexcBad9" xfId="68" xr:uid="{00000000-0005-0000-0000-000044000000}"/>
    <cellStyle name="SAPBEXexcCritical4" xfId="69" xr:uid="{00000000-0005-0000-0000-000045000000}"/>
    <cellStyle name="SAPBEXexcCritical5" xfId="70" xr:uid="{00000000-0005-0000-0000-000046000000}"/>
    <cellStyle name="SAPBEXexcCritical6" xfId="71" xr:uid="{00000000-0005-0000-0000-000047000000}"/>
    <cellStyle name="SAPBEXexcGood1" xfId="72" xr:uid="{00000000-0005-0000-0000-000048000000}"/>
    <cellStyle name="SAPBEXexcGood2" xfId="73" xr:uid="{00000000-0005-0000-0000-000049000000}"/>
    <cellStyle name="SAPBEXexcGood3" xfId="74" xr:uid="{00000000-0005-0000-0000-00004A000000}"/>
    <cellStyle name="SAPBEXfilterDrill" xfId="75" xr:uid="{00000000-0005-0000-0000-00004B000000}"/>
    <cellStyle name="SAPBEXfilterItem" xfId="76" xr:uid="{00000000-0005-0000-0000-00004C000000}"/>
    <cellStyle name="SAPBEXfilterText" xfId="77" xr:uid="{00000000-0005-0000-0000-00004D000000}"/>
    <cellStyle name="SAPBEXformats" xfId="78" xr:uid="{00000000-0005-0000-0000-00004E000000}"/>
    <cellStyle name="SAPBEXheaderItem" xfId="79" xr:uid="{00000000-0005-0000-0000-00004F000000}"/>
    <cellStyle name="SAPBEXheaderText" xfId="80" xr:uid="{00000000-0005-0000-0000-000050000000}"/>
    <cellStyle name="SAPBEXHLevel0" xfId="81" xr:uid="{00000000-0005-0000-0000-000051000000}"/>
    <cellStyle name="SAPBEXHLevel0X" xfId="82" xr:uid="{00000000-0005-0000-0000-000052000000}"/>
    <cellStyle name="SAPBEXHLevel1" xfId="83" xr:uid="{00000000-0005-0000-0000-000053000000}"/>
    <cellStyle name="SAPBEXHLevel1X" xfId="84" xr:uid="{00000000-0005-0000-0000-000054000000}"/>
    <cellStyle name="SAPBEXHLevel2" xfId="85" xr:uid="{00000000-0005-0000-0000-000055000000}"/>
    <cellStyle name="SAPBEXHLevel2X" xfId="86" xr:uid="{00000000-0005-0000-0000-000056000000}"/>
    <cellStyle name="SAPBEXHLevel3" xfId="87" xr:uid="{00000000-0005-0000-0000-000057000000}"/>
    <cellStyle name="SAPBEXHLevel3X" xfId="88" xr:uid="{00000000-0005-0000-0000-000058000000}"/>
    <cellStyle name="SAPBEXinputData" xfId="89" xr:uid="{00000000-0005-0000-0000-000059000000}"/>
    <cellStyle name="SAPBEXresData" xfId="90" xr:uid="{00000000-0005-0000-0000-00005A000000}"/>
    <cellStyle name="SAPBEXresDataEmph" xfId="91" xr:uid="{00000000-0005-0000-0000-00005B000000}"/>
    <cellStyle name="SAPBEXresItem" xfId="92" xr:uid="{00000000-0005-0000-0000-00005C000000}"/>
    <cellStyle name="SAPBEXresItemX" xfId="93" xr:uid="{00000000-0005-0000-0000-00005D000000}"/>
    <cellStyle name="SAPBEXstdData" xfId="94" xr:uid="{00000000-0005-0000-0000-00005E000000}"/>
    <cellStyle name="SAPBEXstdDataEmph" xfId="95" xr:uid="{00000000-0005-0000-0000-00005F000000}"/>
    <cellStyle name="SAPBEXstdItem" xfId="96" xr:uid="{00000000-0005-0000-0000-000060000000}"/>
    <cellStyle name="SAPBEXstdItemX" xfId="97" xr:uid="{00000000-0005-0000-0000-000061000000}"/>
    <cellStyle name="SAPBEXtitle" xfId="98" xr:uid="{00000000-0005-0000-0000-000062000000}"/>
    <cellStyle name="SAPBEXundefined" xfId="99" xr:uid="{00000000-0005-0000-0000-000063000000}"/>
    <cellStyle name="Sheet Title" xfId="100" xr:uid="{00000000-0005-0000-0000-000064000000}"/>
    <cellStyle name="Title" xfId="101" xr:uid="{00000000-0005-0000-0000-000065000000}"/>
    <cellStyle name="Total" xfId="102" xr:uid="{00000000-0005-0000-0000-000066000000}"/>
    <cellStyle name="Warning Text" xfId="103" xr:uid="{00000000-0005-0000-0000-000067000000}"/>
  </cellStyles>
  <dxfs count="6"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32"/>
  <sheetViews>
    <sheetView zoomScaleNormal="100" zoomScaleSheetLayoutView="90" workbookViewId="0">
      <selection activeCell="F6" sqref="F6"/>
    </sheetView>
  </sheetViews>
  <sheetFormatPr defaultColWidth="9.140625" defaultRowHeight="14.25" x14ac:dyDescent="0.25"/>
  <cols>
    <col min="1" max="1" width="13.7109375" style="25" customWidth="1"/>
    <col min="2" max="2" width="97.85546875" style="29" customWidth="1"/>
    <col min="3" max="16384" width="9.140625" style="25"/>
  </cols>
  <sheetData>
    <row r="1" spans="1:6" ht="18" x14ac:dyDescent="0.25">
      <c r="A1" s="24" t="s">
        <v>19</v>
      </c>
      <c r="B1" s="25"/>
    </row>
    <row r="2" spans="1:6" x14ac:dyDescent="0.25">
      <c r="B2" s="25"/>
    </row>
    <row r="3" spans="1:6" ht="30.75" customHeight="1" x14ac:dyDescent="0.25">
      <c r="A3" s="31" t="s">
        <v>59</v>
      </c>
      <c r="B3" s="32" t="s">
        <v>45</v>
      </c>
    </row>
    <row r="4" spans="1:6" ht="82.5" customHeight="1" x14ac:dyDescent="0.25">
      <c r="A4" s="31" t="s">
        <v>46</v>
      </c>
      <c r="B4" s="33" t="s">
        <v>49</v>
      </c>
    </row>
    <row r="5" spans="1:6" ht="28.5" customHeight="1" x14ac:dyDescent="0.25">
      <c r="A5" s="31" t="s">
        <v>64</v>
      </c>
      <c r="B5" s="32" t="s">
        <v>57</v>
      </c>
    </row>
    <row r="6" spans="1:6" ht="48" customHeight="1" x14ac:dyDescent="0.25">
      <c r="A6" s="31" t="s">
        <v>47</v>
      </c>
      <c r="B6" s="34" t="s">
        <v>56</v>
      </c>
    </row>
    <row r="7" spans="1:6" ht="117.75" customHeight="1" x14ac:dyDescent="0.25">
      <c r="A7" s="31" t="s">
        <v>48</v>
      </c>
      <c r="B7" s="34" t="s">
        <v>58</v>
      </c>
    </row>
    <row r="8" spans="1:6" x14ac:dyDescent="0.25">
      <c r="D8" s="27"/>
      <c r="E8" s="28"/>
    </row>
    <row r="9" spans="1:6" x14ac:dyDescent="0.25">
      <c r="D9" s="27"/>
      <c r="E9" s="28"/>
      <c r="F9" s="30"/>
    </row>
    <row r="10" spans="1:6" x14ac:dyDescent="0.25">
      <c r="D10" s="27"/>
      <c r="E10" s="28"/>
    </row>
    <row r="11" spans="1:6" x14ac:dyDescent="0.25">
      <c r="D11" s="27"/>
      <c r="E11" s="28"/>
    </row>
    <row r="12" spans="1:6" x14ac:dyDescent="0.25">
      <c r="D12" s="27"/>
      <c r="E12" s="28"/>
    </row>
    <row r="13" spans="1:6" x14ac:dyDescent="0.25">
      <c r="D13" s="28"/>
      <c r="E13" s="28"/>
    </row>
    <row r="14" spans="1:6" x14ac:dyDescent="0.25">
      <c r="D14" s="27"/>
      <c r="E14" s="28"/>
    </row>
    <row r="15" spans="1:6" x14ac:dyDescent="0.25">
      <c r="D15" s="27"/>
      <c r="E15" s="28"/>
    </row>
    <row r="16" spans="1:6" x14ac:dyDescent="0.25">
      <c r="D16" s="27"/>
      <c r="E16" s="28"/>
    </row>
    <row r="17" spans="4:5" x14ac:dyDescent="0.25">
      <c r="D17" s="26"/>
      <c r="E17" s="26"/>
    </row>
    <row r="18" spans="4:5" x14ac:dyDescent="0.25">
      <c r="D18" s="27"/>
    </row>
    <row r="19" spans="4:5" x14ac:dyDescent="0.25">
      <c r="D19" s="27"/>
      <c r="E19" s="28"/>
    </row>
    <row r="20" spans="4:5" x14ac:dyDescent="0.25">
      <c r="D20" s="27"/>
      <c r="E20" s="28"/>
    </row>
    <row r="21" spans="4:5" x14ac:dyDescent="0.25">
      <c r="D21" s="27"/>
      <c r="E21" s="28"/>
    </row>
    <row r="22" spans="4:5" x14ac:dyDescent="0.25">
      <c r="D22" s="27"/>
      <c r="E22" s="28"/>
    </row>
    <row r="23" spans="4:5" x14ac:dyDescent="0.25">
      <c r="D23" s="27"/>
      <c r="E23" s="28"/>
    </row>
    <row r="24" spans="4:5" x14ac:dyDescent="0.25">
      <c r="D24" s="27"/>
      <c r="E24" s="28"/>
    </row>
    <row r="25" spans="4:5" x14ac:dyDescent="0.25">
      <c r="D25" s="27"/>
      <c r="E25" s="28"/>
    </row>
    <row r="26" spans="4:5" x14ac:dyDescent="0.25">
      <c r="D26" s="27"/>
      <c r="E26" s="28"/>
    </row>
    <row r="27" spans="4:5" x14ac:dyDescent="0.25">
      <c r="D27" s="27"/>
      <c r="E27" s="28"/>
    </row>
    <row r="28" spans="4:5" x14ac:dyDescent="0.25">
      <c r="D28" s="27"/>
      <c r="E28" s="28"/>
    </row>
    <row r="29" spans="4:5" x14ac:dyDescent="0.25">
      <c r="D29" s="28"/>
      <c r="E29" s="28"/>
    </row>
    <row r="30" spans="4:5" x14ac:dyDescent="0.25">
      <c r="D30" s="27"/>
      <c r="E30" s="28"/>
    </row>
    <row r="31" spans="4:5" x14ac:dyDescent="0.25">
      <c r="D31" s="27"/>
      <c r="E31" s="28"/>
    </row>
    <row r="32" spans="4:5" x14ac:dyDescent="0.25">
      <c r="D32" s="27"/>
      <c r="E32" s="28"/>
    </row>
  </sheetData>
  <pageMargins left="0.7" right="0.7" top="0.75" bottom="0.75" header="0.3" footer="0.3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39997558519241921"/>
  </sheetPr>
  <dimension ref="A1:D43"/>
  <sheetViews>
    <sheetView view="pageBreakPreview" zoomScale="90" zoomScaleNormal="100" zoomScaleSheetLayoutView="90" workbookViewId="0">
      <selection activeCell="H26" sqref="H26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65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90.46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8055.4696366718263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8980723.9700000007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8980723.97-D17-D18-D19-D20-D21-D22</f>
        <v>8744373.4000000004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58263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79512.240000000005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98575.33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0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v>9.15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4665.9602003642985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636341.52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636341.52-D33-D34-D36-D35-D37-D38-D39</f>
        <v>512322.43000000005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85316.09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4683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0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34020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39997558519241921"/>
  </sheetPr>
  <dimension ref="A1:J43"/>
  <sheetViews>
    <sheetView view="pageBreakPreview" topLeftCell="A14" zoomScale="90" zoomScaleNormal="100" zoomScaleSheetLayoutView="90" workbookViewId="0">
      <selection activeCell="H35" sqref="H35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6" width="8.85546875" style="1"/>
    <col min="7" max="7" width="12.28515625" style="1" hidden="1" customWidth="1"/>
    <col min="8" max="8" width="10.85546875" style="1" customWidth="1"/>
    <col min="9" max="9" width="8.85546875" style="1" customWidth="1"/>
    <col min="10" max="10" width="11.7109375" style="1" bestFit="1" customWidth="1"/>
    <col min="11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10" ht="16.899999999999999" customHeight="1" x14ac:dyDescent="0.2"/>
    <row r="2" spans="1:10" ht="16.899999999999999" customHeight="1" x14ac:dyDescent="0.2"/>
    <row r="3" spans="1:10" ht="30.75" customHeight="1" x14ac:dyDescent="0.2">
      <c r="A3" s="70" t="s">
        <v>66</v>
      </c>
      <c r="B3" s="71"/>
      <c r="C3" s="71"/>
      <c r="D3" s="71"/>
    </row>
    <row r="4" spans="1:10" ht="15.75" x14ac:dyDescent="0.2">
      <c r="A4" s="5"/>
      <c r="B4" s="5"/>
      <c r="C4" s="5"/>
    </row>
    <row r="5" spans="1:10" ht="15.75" x14ac:dyDescent="0.2">
      <c r="A5" s="67" t="s">
        <v>64</v>
      </c>
      <c r="B5" s="67"/>
      <c r="C5" s="67"/>
    </row>
    <row r="6" spans="1:10" ht="15.75" x14ac:dyDescent="0.2">
      <c r="A6" s="7"/>
      <c r="B6" s="7"/>
      <c r="C6" s="7"/>
    </row>
    <row r="7" spans="1:10" ht="15.75" x14ac:dyDescent="0.2">
      <c r="A7" s="67" t="s">
        <v>16</v>
      </c>
      <c r="B7" s="67"/>
      <c r="C7" s="67"/>
    </row>
    <row r="8" spans="1:10" ht="15.75" x14ac:dyDescent="0.2">
      <c r="A8" s="67" t="s">
        <v>54</v>
      </c>
      <c r="B8" s="67"/>
      <c r="C8" s="67"/>
    </row>
    <row r="9" spans="1:10" ht="21" customHeight="1" x14ac:dyDescent="0.2">
      <c r="A9" s="2"/>
      <c r="B9" s="2"/>
      <c r="C9" s="2"/>
    </row>
    <row r="10" spans="1:10" ht="21" customHeight="1" x14ac:dyDescent="0.2">
      <c r="A10" s="68" t="s">
        <v>14</v>
      </c>
      <c r="B10" s="69"/>
      <c r="C10" s="69"/>
      <c r="D10" s="69"/>
    </row>
    <row r="11" spans="1:10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10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10" s="8" customFormat="1" ht="26.25" customHeight="1" x14ac:dyDescent="0.25">
      <c r="A13" s="58" t="s">
        <v>2</v>
      </c>
      <c r="B13" s="59"/>
      <c r="C13" s="3" t="s">
        <v>3</v>
      </c>
      <c r="D13" s="22">
        <f>356.87+7.14</f>
        <v>364.01</v>
      </c>
    </row>
    <row r="14" spans="1:10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9093.620811699313</v>
      </c>
      <c r="G14" s="8">
        <v>80152</v>
      </c>
    </row>
    <row r="15" spans="1:10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40567758.18</v>
      </c>
      <c r="G15" s="19">
        <f>SUM(G16:G22)</f>
        <v>714211.8</v>
      </c>
    </row>
    <row r="16" spans="1:10" s="15" customFormat="1" ht="16.5" customHeight="1" x14ac:dyDescent="0.25">
      <c r="A16" s="60"/>
      <c r="B16" s="13">
        <v>1</v>
      </c>
      <c r="C16" s="14" t="s">
        <v>8</v>
      </c>
      <c r="D16" s="20">
        <f>39853546.38-D17-D18-D19-D20-D21-D22+G16</f>
        <v>39722026.939999998</v>
      </c>
      <c r="G16" s="48">
        <f>11216.57+15623.34+101023.14+3378.02+364174.57+218796.16</f>
        <v>714211.8</v>
      </c>
      <c r="H16" s="47"/>
      <c r="J16" s="47"/>
    </row>
    <row r="17" spans="1:7" s="15" customFormat="1" ht="16.5" customHeight="1" x14ac:dyDescent="0.25">
      <c r="A17" s="61"/>
      <c r="B17" s="13">
        <v>2</v>
      </c>
      <c r="C17" s="14" t="s">
        <v>9</v>
      </c>
      <c r="D17" s="20">
        <f>243705+4319</f>
        <v>248024</v>
      </c>
      <c r="G17" s="47"/>
    </row>
    <row r="18" spans="1:7" s="15" customFormat="1" ht="16.5" customHeight="1" x14ac:dyDescent="0.25">
      <c r="A18" s="61"/>
      <c r="B18" s="13">
        <v>3</v>
      </c>
      <c r="C18" s="14" t="s">
        <v>10</v>
      </c>
      <c r="D18" s="20">
        <f>355065.09+8916.78</f>
        <v>363981.87000000005</v>
      </c>
      <c r="G18" s="47"/>
    </row>
    <row r="19" spans="1:7" s="15" customFormat="1" ht="16.5" customHeight="1" x14ac:dyDescent="0.25">
      <c r="A19" s="61"/>
      <c r="B19" s="13">
        <v>4</v>
      </c>
      <c r="C19" s="16" t="s">
        <v>11</v>
      </c>
      <c r="D19" s="20">
        <f>123097.46+4419.1</f>
        <v>127516.56000000001</v>
      </c>
      <c r="G19" s="47"/>
    </row>
    <row r="20" spans="1:7" s="15" customFormat="1" ht="16.5" customHeight="1" x14ac:dyDescent="0.25">
      <c r="A20" s="61"/>
      <c r="B20" s="13">
        <v>5</v>
      </c>
      <c r="C20" s="16" t="s">
        <v>12</v>
      </c>
      <c r="D20" s="20">
        <f>100717.17+5491.64</f>
        <v>106208.81</v>
      </c>
      <c r="G20" s="47"/>
    </row>
    <row r="21" spans="1:7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7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7" s="15" customFormat="1" ht="16.5" customHeight="1" x14ac:dyDescent="0.25">
      <c r="A23" s="61"/>
      <c r="B23" s="36"/>
      <c r="C23" s="17"/>
      <c r="D23" s="20"/>
    </row>
    <row r="24" spans="1:7" s="15" customFormat="1" ht="16.5" customHeight="1" x14ac:dyDescent="0.25">
      <c r="A24" s="61"/>
      <c r="B24" s="36"/>
      <c r="C24" s="17"/>
      <c r="D24" s="20"/>
    </row>
    <row r="25" spans="1:7" s="15" customFormat="1" ht="16.5" customHeight="1" x14ac:dyDescent="0.25">
      <c r="A25" s="61"/>
      <c r="B25" s="36"/>
      <c r="C25" s="18"/>
      <c r="D25" s="20"/>
    </row>
    <row r="26" spans="1:7" s="15" customFormat="1" ht="16.5" customHeight="1" x14ac:dyDescent="0.25">
      <c r="A26" s="61"/>
      <c r="B26" s="36"/>
      <c r="C26" s="18"/>
      <c r="D26" s="20"/>
    </row>
    <row r="27" spans="1:7" s="15" customFormat="1" ht="16.5" customHeight="1" x14ac:dyDescent="0.25">
      <c r="A27" s="62"/>
      <c r="B27" s="37"/>
      <c r="C27" s="18"/>
      <c r="D27" s="20"/>
    </row>
    <row r="28" spans="1:7" ht="21" customHeight="1" x14ac:dyDescent="0.2">
      <c r="A28" s="54" t="s">
        <v>15</v>
      </c>
      <c r="B28" s="55"/>
      <c r="C28" s="55"/>
      <c r="D28" s="55"/>
    </row>
    <row r="29" spans="1:7" s="8" customFormat="1" ht="26.25" customHeight="1" x14ac:dyDescent="0.25">
      <c r="A29" s="56" t="s">
        <v>2</v>
      </c>
      <c r="B29" s="57"/>
      <c r="C29" s="23" t="s">
        <v>3</v>
      </c>
      <c r="D29" s="43">
        <f>35.05+56.06</f>
        <v>91.11</v>
      </c>
    </row>
    <row r="30" spans="1:7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5268.958118391688</v>
      </c>
    </row>
    <row r="31" spans="1:7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7131711.9800000004</v>
      </c>
    </row>
    <row r="32" spans="1:7" s="15" customFormat="1" ht="16.5" customHeight="1" x14ac:dyDescent="0.25">
      <c r="A32" s="60"/>
      <c r="B32" s="13">
        <v>1</v>
      </c>
      <c r="C32" s="14" t="s">
        <v>8</v>
      </c>
      <c r="D32" s="20">
        <f>7131711.98-D33-D34-D35-D36-D37-D38-D39</f>
        <v>5760657.29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913068.92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49969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191318.19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216698.58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3"/>
  <sheetViews>
    <sheetView topLeftCell="A22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53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</sheetPr>
  <dimension ref="A1:D43"/>
  <sheetViews>
    <sheetView topLeftCell="A10" zoomScaleNormal="100" zoomScaleSheetLayoutView="90" workbookViewId="0">
      <selection activeCell="H20" sqref="H20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52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16.18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8251.3984857849191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1640538.28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1640538.28-D17-D18-D19-D20-D21-D22</f>
        <v>1602091.53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10183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17868.25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10395.5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hidden="1" customHeight="1" x14ac:dyDescent="0.2">
      <c r="A28" s="54" t="s">
        <v>15</v>
      </c>
      <c r="B28" s="55"/>
      <c r="C28" s="55"/>
      <c r="D28" s="55"/>
    </row>
    <row r="29" spans="1:4" s="8" customFormat="1" ht="26.25" hidden="1" customHeight="1" x14ac:dyDescent="0.25">
      <c r="A29" s="56" t="s">
        <v>2</v>
      </c>
      <c r="B29" s="57"/>
      <c r="C29" s="23" t="s">
        <v>3</v>
      </c>
      <c r="D29" s="43">
        <v>0</v>
      </c>
    </row>
    <row r="30" spans="1:4" s="8" customFormat="1" ht="26.25" hidden="1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hidden="1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hidden="1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hidden="1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hidden="1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hidden="1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hidden="1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hidden="1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hidden="1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hidden="1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hidden="1" customHeight="1" x14ac:dyDescent="0.25">
      <c r="A40" s="61"/>
      <c r="B40" s="36"/>
      <c r="C40" s="17"/>
      <c r="D40" s="20"/>
    </row>
    <row r="41" spans="1:4" s="15" customFormat="1" ht="16.5" hidden="1" customHeight="1" x14ac:dyDescent="0.25">
      <c r="A41" s="61"/>
      <c r="B41" s="36"/>
      <c r="C41" s="18"/>
      <c r="D41" s="20"/>
    </row>
    <row r="42" spans="1:4" s="15" customFormat="1" ht="16.5" hidden="1" customHeight="1" x14ac:dyDescent="0.25">
      <c r="A42" s="61"/>
      <c r="B42" s="36"/>
      <c r="C42" s="18"/>
      <c r="D42" s="20"/>
    </row>
    <row r="43" spans="1:4" s="15" customFormat="1" ht="16.5" hidden="1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3" tint="0.39997558519241921"/>
    <pageSetUpPr fitToPage="1"/>
  </sheetPr>
  <dimension ref="A1:N43"/>
  <sheetViews>
    <sheetView view="pageBreakPreview" zoomScale="90" zoomScaleNormal="100" zoomScaleSheetLayoutView="90" workbookViewId="0">
      <selection activeCell="P29" sqref="P29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6" width="8.85546875" style="1"/>
    <col min="7" max="7" width="13.42578125" style="1" hidden="1" customWidth="1"/>
    <col min="8" max="8" width="8.85546875" style="1" hidden="1" customWidth="1"/>
    <col min="9" max="9" width="10.140625" style="1" hidden="1" customWidth="1"/>
    <col min="10" max="11" width="8.85546875" style="1" hidden="1" customWidth="1"/>
    <col min="12" max="12" width="12.7109375" style="1" hidden="1" customWidth="1"/>
    <col min="13" max="14" width="8.85546875" style="1" hidden="1" customWidth="1"/>
    <col min="1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12" ht="16.899999999999999" customHeight="1" x14ac:dyDescent="0.2"/>
    <row r="2" spans="1:12" ht="16.899999999999999" customHeight="1" x14ac:dyDescent="0.2"/>
    <row r="3" spans="1:12" ht="30.75" customHeight="1" x14ac:dyDescent="0.2">
      <c r="A3" s="70" t="s">
        <v>66</v>
      </c>
      <c r="B3" s="71"/>
      <c r="C3" s="71"/>
      <c r="D3" s="71"/>
    </row>
    <row r="4" spans="1:12" ht="15.75" x14ac:dyDescent="0.2">
      <c r="A4" s="5"/>
      <c r="B4" s="5"/>
      <c r="C4" s="5"/>
    </row>
    <row r="5" spans="1:12" ht="15.75" x14ac:dyDescent="0.2">
      <c r="A5" s="67" t="s">
        <v>64</v>
      </c>
      <c r="B5" s="67"/>
      <c r="C5" s="67"/>
    </row>
    <row r="6" spans="1:12" ht="15.75" x14ac:dyDescent="0.2">
      <c r="A6" s="7"/>
      <c r="B6" s="7"/>
      <c r="C6" s="7"/>
    </row>
    <row r="7" spans="1:12" ht="15.75" x14ac:dyDescent="0.2">
      <c r="A7" s="67" t="s">
        <v>16</v>
      </c>
      <c r="B7" s="67"/>
      <c r="C7" s="67"/>
    </row>
    <row r="8" spans="1:12" ht="15.75" x14ac:dyDescent="0.2">
      <c r="A8" s="67" t="s">
        <v>24</v>
      </c>
      <c r="B8" s="67"/>
      <c r="C8" s="67"/>
    </row>
    <row r="9" spans="1:12" ht="21" customHeight="1" x14ac:dyDescent="0.2">
      <c r="A9" s="2"/>
      <c r="B9" s="2"/>
      <c r="C9" s="2"/>
    </row>
    <row r="10" spans="1:12" ht="21" customHeight="1" x14ac:dyDescent="0.2">
      <c r="A10" s="68" t="s">
        <v>14</v>
      </c>
      <c r="B10" s="69"/>
      <c r="C10" s="69"/>
      <c r="D10" s="69"/>
    </row>
    <row r="11" spans="1:12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12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12" s="8" customFormat="1" ht="26.25" customHeight="1" x14ac:dyDescent="0.25">
      <c r="A13" s="58" t="s">
        <v>2</v>
      </c>
      <c r="B13" s="59"/>
      <c r="C13" s="3" t="s">
        <v>3</v>
      </c>
      <c r="D13" s="22">
        <f>869.55+5.97</f>
        <v>875.52</v>
      </c>
      <c r="G13" s="8">
        <v>80152</v>
      </c>
    </row>
    <row r="14" spans="1:12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9028.0342805799228</v>
      </c>
    </row>
    <row r="15" spans="1:12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97516290.960000008</v>
      </c>
      <c r="G15" s="19">
        <f>SUM(G16:G22)</f>
        <v>751931.65</v>
      </c>
      <c r="L15" s="44">
        <f>D15-G15</f>
        <v>96764359.310000002</v>
      </c>
    </row>
    <row r="16" spans="1:12" s="15" customFormat="1" ht="16.5" customHeight="1" x14ac:dyDescent="0.25">
      <c r="A16" s="60"/>
      <c r="B16" s="13">
        <v>1</v>
      </c>
      <c r="C16" s="14" t="s">
        <v>8</v>
      </c>
      <c r="D16" s="20">
        <f>96764359.31-D17-D18-D19-D20-D21-D22+G16</f>
        <v>94850694.88000001</v>
      </c>
      <c r="G16" s="48">
        <f>28250.35+40995.88+17429.35+89883.1+101+94021.77+67252.88+62518.71+39761.96+14242.13+64436.54+177670.76+14552.49+40814.73</f>
        <v>751931.65</v>
      </c>
      <c r="I16" s="47">
        <f>G16-G17</f>
        <v>751931.65</v>
      </c>
    </row>
    <row r="17" spans="1:7" s="15" customFormat="1" ht="16.5" customHeight="1" x14ac:dyDescent="0.25">
      <c r="A17" s="61"/>
      <c r="B17" s="13">
        <v>2</v>
      </c>
      <c r="C17" s="14" t="s">
        <v>9</v>
      </c>
      <c r="D17" s="20">
        <f>593902+6161</f>
        <v>600063</v>
      </c>
      <c r="G17" s="47"/>
    </row>
    <row r="18" spans="1:7" s="15" customFormat="1" ht="16.5" customHeight="1" x14ac:dyDescent="0.25">
      <c r="A18" s="61"/>
      <c r="B18" s="13">
        <v>3</v>
      </c>
      <c r="C18" s="14" t="s">
        <v>10</v>
      </c>
      <c r="D18" s="20">
        <v>1225535.8600000001</v>
      </c>
    </row>
    <row r="19" spans="1:7" s="15" customFormat="1" ht="16.5" customHeight="1" x14ac:dyDescent="0.25">
      <c r="A19" s="61"/>
      <c r="B19" s="13">
        <v>4</v>
      </c>
      <c r="C19" s="16" t="s">
        <v>11</v>
      </c>
      <c r="D19" s="20">
        <v>560601.57999999996</v>
      </c>
    </row>
    <row r="20" spans="1:7" s="15" customFormat="1" ht="16.5" customHeight="1" x14ac:dyDescent="0.25">
      <c r="A20" s="61"/>
      <c r="B20" s="13">
        <v>5</v>
      </c>
      <c r="C20" s="16" t="s">
        <v>12</v>
      </c>
      <c r="D20" s="20">
        <f>276669.38+2726.26</f>
        <v>279395.64</v>
      </c>
    </row>
    <row r="21" spans="1:7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7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7" s="15" customFormat="1" ht="16.5" customHeight="1" x14ac:dyDescent="0.25">
      <c r="A23" s="61"/>
      <c r="B23" s="36"/>
      <c r="C23" s="17"/>
      <c r="D23" s="20"/>
    </row>
    <row r="24" spans="1:7" s="15" customFormat="1" ht="16.5" customHeight="1" x14ac:dyDescent="0.25">
      <c r="A24" s="61"/>
      <c r="B24" s="36"/>
      <c r="C24" s="17"/>
      <c r="D24" s="20"/>
    </row>
    <row r="25" spans="1:7" s="15" customFormat="1" ht="16.5" customHeight="1" x14ac:dyDescent="0.25">
      <c r="A25" s="61"/>
      <c r="B25" s="36"/>
      <c r="C25" s="18"/>
      <c r="D25" s="20"/>
    </row>
    <row r="26" spans="1:7" s="15" customFormat="1" ht="16.5" customHeight="1" x14ac:dyDescent="0.25">
      <c r="A26" s="61"/>
      <c r="B26" s="36"/>
      <c r="C26" s="18"/>
      <c r="D26" s="20"/>
    </row>
    <row r="27" spans="1:7" s="15" customFormat="1" ht="16.5" customHeight="1" x14ac:dyDescent="0.25">
      <c r="A27" s="62"/>
      <c r="B27" s="37"/>
      <c r="C27" s="18"/>
      <c r="D27" s="20"/>
    </row>
    <row r="28" spans="1:7" ht="21" customHeight="1" x14ac:dyDescent="0.2">
      <c r="A28" s="54" t="s">
        <v>15</v>
      </c>
      <c r="B28" s="55"/>
      <c r="C28" s="55"/>
      <c r="D28" s="55"/>
    </row>
    <row r="29" spans="1:7" s="8" customFormat="1" ht="26.25" customHeight="1" x14ac:dyDescent="0.25">
      <c r="A29" s="56" t="s">
        <v>2</v>
      </c>
      <c r="B29" s="57"/>
      <c r="C29" s="23" t="s">
        <v>3</v>
      </c>
      <c r="D29" s="43">
        <f>64.98+146.21</f>
        <v>211.19</v>
      </c>
    </row>
    <row r="30" spans="1:7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5219.2111211073761</v>
      </c>
    </row>
    <row r="31" spans="1:7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15715644.960000001</v>
      </c>
    </row>
    <row r="32" spans="1:7" s="15" customFormat="1" ht="16.5" customHeight="1" x14ac:dyDescent="0.25">
      <c r="A32" s="60"/>
      <c r="B32" s="13">
        <v>1</v>
      </c>
      <c r="C32" s="14" t="s">
        <v>8</v>
      </c>
      <c r="D32" s="20">
        <f>15715644.96-D33-D34-D35-D36-D37-D38-D39</f>
        <v>13226942.360000001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2121466.3199999998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105313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261923.28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43"/>
  <sheetViews>
    <sheetView topLeftCell="A16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25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43"/>
  <sheetViews>
    <sheetView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26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43"/>
  <sheetViews>
    <sheetView topLeftCell="A19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27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3" tint="0.39997558519241921"/>
  </sheetPr>
  <dimension ref="A1:D43"/>
  <sheetViews>
    <sheetView view="pageBreakPreview" topLeftCell="A4" zoomScale="90" zoomScaleNormal="100" zoomScaleSheetLayoutView="90" workbookViewId="0">
      <selection activeCell="D29" sqref="D29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28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f>34.57</f>
        <v>34.57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8014.7377302092364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3386174.87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3386174.87-D17-D18-D19-D20-D21-D22</f>
        <v>3324833.8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22645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33155.68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5540.39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7.71+7.94</f>
        <v>15.65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4962.659211927582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1100567.53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1100567.53-D33-D34-D35-D36-D37-D38-D39</f>
        <v>931987.4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160066.13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8514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0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43"/>
  <sheetViews>
    <sheetView topLeftCell="A19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29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M43"/>
  <sheetViews>
    <sheetView tabSelected="1" view="pageBreakPreview" zoomScaleNormal="100" zoomScaleSheetLayoutView="100" workbookViewId="0">
      <selection activeCell="E9" sqref="E9"/>
    </sheetView>
  </sheetViews>
  <sheetFormatPr defaultColWidth="8.85546875" defaultRowHeight="12" x14ac:dyDescent="0.2"/>
  <cols>
    <col min="1" max="2" width="4.5703125" style="1" customWidth="1"/>
    <col min="3" max="3" width="40.7109375" style="1" customWidth="1"/>
    <col min="4" max="4" width="14.7109375" style="1" customWidth="1"/>
    <col min="5" max="5" width="11.7109375" style="1" customWidth="1"/>
    <col min="6" max="6" width="0" style="1" hidden="1" customWidth="1"/>
    <col min="7" max="8" width="8.85546875" style="1" hidden="1" customWidth="1"/>
    <col min="9" max="9" width="13.7109375" style="1" hidden="1" customWidth="1"/>
    <col min="10" max="11" width="8.85546875" style="1" hidden="1" customWidth="1"/>
    <col min="12" max="12" width="14.7109375" style="45" hidden="1" customWidth="1"/>
    <col min="13" max="13" width="16.28515625" style="45" hidden="1" customWidth="1"/>
    <col min="14" max="14" width="0" style="1" hidden="1" customWidth="1"/>
    <col min="1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13" ht="16.5" customHeight="1" x14ac:dyDescent="0.2"/>
    <row r="2" spans="1:13" ht="16.5" customHeight="1" x14ac:dyDescent="0.2"/>
    <row r="3" spans="1:13" ht="30.75" customHeight="1" x14ac:dyDescent="0.4">
      <c r="A3" s="65" t="s">
        <v>66</v>
      </c>
      <c r="B3" s="66"/>
      <c r="C3" s="66"/>
      <c r="D3" s="66"/>
      <c r="E3" s="53"/>
    </row>
    <row r="4" spans="1:13" ht="15.75" x14ac:dyDescent="0.2">
      <c r="A4" s="5"/>
      <c r="B4" s="5"/>
      <c r="C4" s="5"/>
    </row>
    <row r="5" spans="1:13" ht="15.75" x14ac:dyDescent="0.2">
      <c r="A5" s="67" t="s">
        <v>64</v>
      </c>
      <c r="B5" s="67"/>
      <c r="C5" s="67"/>
    </row>
    <row r="6" spans="1:13" ht="15.75" x14ac:dyDescent="0.2">
      <c r="A6" s="7"/>
      <c r="B6" s="7"/>
      <c r="C6" s="7"/>
    </row>
    <row r="7" spans="1:13" ht="15.75" x14ac:dyDescent="0.2">
      <c r="A7" s="67" t="s">
        <v>60</v>
      </c>
      <c r="B7" s="67"/>
      <c r="C7" s="67"/>
    </row>
    <row r="8" spans="1:13" ht="15.75" x14ac:dyDescent="0.2">
      <c r="A8" s="67"/>
      <c r="B8" s="67"/>
      <c r="C8" s="67"/>
    </row>
    <row r="9" spans="1:13" ht="21" customHeight="1" x14ac:dyDescent="0.2">
      <c r="A9" s="2"/>
      <c r="B9" s="2"/>
      <c r="C9" s="2"/>
    </row>
    <row r="10" spans="1:13" ht="21" customHeight="1" x14ac:dyDescent="0.2">
      <c r="A10" s="68" t="s">
        <v>14</v>
      </c>
      <c r="B10" s="69"/>
      <c r="C10" s="69"/>
      <c r="D10" s="69"/>
    </row>
    <row r="11" spans="1:13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  <c r="E11" s="38"/>
      <c r="L11" s="44"/>
      <c r="M11" s="44"/>
    </row>
    <row r="12" spans="1:13" s="11" customFormat="1" ht="11.25" x14ac:dyDescent="0.25">
      <c r="A12" s="63">
        <v>1</v>
      </c>
      <c r="B12" s="64"/>
      <c r="C12" s="9">
        <v>2</v>
      </c>
      <c r="D12" s="10">
        <v>4</v>
      </c>
      <c r="L12" s="46"/>
      <c r="M12" s="46"/>
    </row>
    <row r="13" spans="1:13" s="8" customFormat="1" ht="26.25" customHeight="1" x14ac:dyDescent="0.25">
      <c r="A13" s="58" t="s">
        <v>2</v>
      </c>
      <c r="B13" s="59"/>
      <c r="C13" s="3" t="s">
        <v>3</v>
      </c>
      <c r="D13" s="22">
        <f>+'801'!D13+'854'!D13+'75085'!D13</f>
        <v>2454.48</v>
      </c>
      <c r="E13" s="39"/>
      <c r="G13" s="52">
        <f>D13+D29</f>
        <v>3451.84</v>
      </c>
      <c r="H13" s="52">
        <f>3451.82-G13</f>
        <v>-1.999999999998181E-2</v>
      </c>
      <c r="I13" s="8" t="s">
        <v>67</v>
      </c>
      <c r="L13" s="44"/>
      <c r="M13" s="44"/>
    </row>
    <row r="14" spans="1:13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8718.3372241778306</v>
      </c>
      <c r="E14" s="39"/>
      <c r="L14" s="44"/>
      <c r="M14" s="44"/>
    </row>
    <row r="15" spans="1:13" s="8" customFormat="1" ht="26.25" customHeight="1" x14ac:dyDescent="0.25">
      <c r="A15" s="58" t="s">
        <v>6</v>
      </c>
      <c r="B15" s="59"/>
      <c r="C15" s="3" t="s">
        <v>7</v>
      </c>
      <c r="D15" s="22">
        <f>+'801'!D15+'854'!D15+'75085'!D15</f>
        <v>264405663.19000003</v>
      </c>
      <c r="E15" s="40"/>
      <c r="I15" s="44">
        <f>D15+D31</f>
        <v>341292291.23000002</v>
      </c>
      <c r="L15" s="44">
        <v>264405663.19</v>
      </c>
      <c r="M15" s="44">
        <f>L15-D15</f>
        <v>0</v>
      </c>
    </row>
    <row r="16" spans="1:13" s="15" customFormat="1" ht="16.5" customHeight="1" x14ac:dyDescent="0.25">
      <c r="A16" s="60"/>
      <c r="B16" s="13">
        <v>1</v>
      </c>
      <c r="C16" s="14" t="s">
        <v>8</v>
      </c>
      <c r="D16" s="20">
        <f>+'801'!D16+'854'!D16+'75085'!D16</f>
        <v>256787812.20000002</v>
      </c>
      <c r="E16" s="41"/>
      <c r="L16" s="47"/>
      <c r="M16" s="47"/>
    </row>
    <row r="17" spans="1:13" s="15" customFormat="1" ht="16.5" customHeight="1" x14ac:dyDescent="0.25">
      <c r="A17" s="61"/>
      <c r="B17" s="13">
        <v>2</v>
      </c>
      <c r="C17" s="14" t="s">
        <v>9</v>
      </c>
      <c r="D17" s="20">
        <f>+'801'!D17+'854'!D17+'75085'!D17</f>
        <v>2061324</v>
      </c>
      <c r="E17" s="41"/>
      <c r="L17" s="47"/>
      <c r="M17" s="47"/>
    </row>
    <row r="18" spans="1:13" s="15" customFormat="1" ht="16.5" customHeight="1" x14ac:dyDescent="0.25">
      <c r="A18" s="61"/>
      <c r="B18" s="13">
        <v>3</v>
      </c>
      <c r="C18" s="14" t="s">
        <v>10</v>
      </c>
      <c r="D18" s="20">
        <f>+'801'!D18+'854'!D18+'75085'!D18</f>
        <v>3017406.6700000004</v>
      </c>
      <c r="E18" s="41"/>
      <c r="L18" s="47"/>
      <c r="M18" s="47"/>
    </row>
    <row r="19" spans="1:13" s="15" customFormat="1" ht="16.5" customHeight="1" x14ac:dyDescent="0.25">
      <c r="A19" s="61"/>
      <c r="B19" s="13">
        <v>4</v>
      </c>
      <c r="C19" s="16" t="s">
        <v>11</v>
      </c>
      <c r="D19" s="20">
        <f>+'801'!D19+'854'!D19+'75085'!D19</f>
        <v>1697659.8899999997</v>
      </c>
      <c r="E19" s="41"/>
      <c r="L19" s="47"/>
      <c r="M19" s="47"/>
    </row>
    <row r="20" spans="1:13" s="15" customFormat="1" ht="16.5" customHeight="1" x14ac:dyDescent="0.25">
      <c r="A20" s="61"/>
      <c r="B20" s="13">
        <v>5</v>
      </c>
      <c r="C20" s="16" t="s">
        <v>12</v>
      </c>
      <c r="D20" s="20">
        <f>+'801'!D20+'854'!D20+'75085'!D20</f>
        <v>841460.43</v>
      </c>
      <c r="E20" s="41"/>
      <c r="L20" s="47"/>
      <c r="M20" s="47"/>
    </row>
    <row r="21" spans="1:13" s="15" customFormat="1" ht="16.5" customHeight="1" x14ac:dyDescent="0.25">
      <c r="A21" s="61"/>
      <c r="B21" s="13">
        <v>6</v>
      </c>
      <c r="C21" s="16" t="s">
        <v>61</v>
      </c>
      <c r="D21" s="20">
        <f>+'801'!D21+'854'!D21+'75085'!D21</f>
        <v>0</v>
      </c>
      <c r="E21" s="41"/>
      <c r="L21" s="47"/>
      <c r="M21" s="47"/>
    </row>
    <row r="22" spans="1:13" s="15" customFormat="1" ht="16.5" customHeight="1" x14ac:dyDescent="0.25">
      <c r="A22" s="61"/>
      <c r="B22" s="13">
        <v>7</v>
      </c>
      <c r="C22" s="16" t="s">
        <v>13</v>
      </c>
      <c r="D22" s="22">
        <f>+'801'!D22+'854'!D22+'75085'!D22</f>
        <v>0</v>
      </c>
      <c r="E22" s="40"/>
      <c r="L22" s="47"/>
      <c r="M22" s="47"/>
    </row>
    <row r="23" spans="1:13" s="15" customFormat="1" ht="16.5" customHeight="1" x14ac:dyDescent="0.25">
      <c r="A23" s="61"/>
      <c r="B23" s="36"/>
      <c r="C23" s="17"/>
      <c r="D23" s="20">
        <f>+'801'!D23+'854'!D23+'75085'!D23</f>
        <v>0</v>
      </c>
      <c r="E23" s="41"/>
      <c r="L23" s="47"/>
      <c r="M23" s="47"/>
    </row>
    <row r="24" spans="1:13" s="15" customFormat="1" ht="16.5" customHeight="1" x14ac:dyDescent="0.25">
      <c r="A24" s="61"/>
      <c r="B24" s="36"/>
      <c r="C24" s="17"/>
      <c r="D24" s="20">
        <f>+'801'!D24+'854'!D24+'75085'!D24</f>
        <v>0</v>
      </c>
      <c r="E24" s="41"/>
      <c r="L24" s="47"/>
      <c r="M24" s="47"/>
    </row>
    <row r="25" spans="1:13" s="15" customFormat="1" ht="16.5" customHeight="1" x14ac:dyDescent="0.25">
      <c r="A25" s="61"/>
      <c r="B25" s="36"/>
      <c r="C25" s="18"/>
      <c r="D25" s="20">
        <f>+'801'!D25+'854'!D25+'75085'!D25</f>
        <v>0</v>
      </c>
      <c r="E25" s="41"/>
      <c r="L25" s="47"/>
      <c r="M25" s="47"/>
    </row>
    <row r="26" spans="1:13" s="15" customFormat="1" ht="16.5" customHeight="1" x14ac:dyDescent="0.25">
      <c r="A26" s="61"/>
      <c r="B26" s="36"/>
      <c r="C26" s="18"/>
      <c r="D26" s="20">
        <f>+'801'!D26+'854'!D26+'75085'!D26</f>
        <v>0</v>
      </c>
      <c r="E26" s="41"/>
      <c r="L26" s="47"/>
      <c r="M26" s="47"/>
    </row>
    <row r="27" spans="1:13" s="15" customFormat="1" ht="16.5" customHeight="1" x14ac:dyDescent="0.25">
      <c r="A27" s="62"/>
      <c r="B27" s="37"/>
      <c r="C27" s="18"/>
      <c r="D27" s="20">
        <f>+'801'!D27+'854'!D27+'75085'!D27</f>
        <v>0</v>
      </c>
      <c r="E27" s="41"/>
      <c r="L27" s="47"/>
      <c r="M27" s="47"/>
    </row>
    <row r="28" spans="1:13" ht="21" customHeight="1" x14ac:dyDescent="0.2">
      <c r="A28" s="54" t="s">
        <v>15</v>
      </c>
      <c r="B28" s="55"/>
      <c r="C28" s="55"/>
      <c r="D28" s="55"/>
      <c r="E28" s="42"/>
    </row>
    <row r="29" spans="1:13" s="8" customFormat="1" ht="26.25" customHeight="1" x14ac:dyDescent="0.25">
      <c r="A29" s="56" t="s">
        <v>2</v>
      </c>
      <c r="B29" s="57"/>
      <c r="C29" s="23" t="s">
        <v>3</v>
      </c>
      <c r="D29" s="22">
        <f>+'801'!D29+'854'!D29+'75085'!D29</f>
        <v>997.36</v>
      </c>
      <c r="E29" s="39"/>
      <c r="L29" s="44"/>
      <c r="M29" s="44"/>
    </row>
    <row r="30" spans="1:13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5261.3104086454905</v>
      </c>
      <c r="E30" s="39"/>
      <c r="L30" s="44"/>
      <c r="M30" s="44"/>
    </row>
    <row r="31" spans="1:13" s="8" customFormat="1" ht="26.25" customHeight="1" x14ac:dyDescent="0.25">
      <c r="A31" s="58" t="s">
        <v>6</v>
      </c>
      <c r="B31" s="59"/>
      <c r="C31" s="3" t="s">
        <v>7</v>
      </c>
      <c r="D31" s="22">
        <f>+'801'!D31+'854'!D31+'75085'!D31</f>
        <v>76886628.040000007</v>
      </c>
      <c r="E31" s="40"/>
      <c r="L31" s="44">
        <v>76884876.040000007</v>
      </c>
      <c r="M31" s="44">
        <f>D31-L31</f>
        <v>1752</v>
      </c>
    </row>
    <row r="32" spans="1:13" s="15" customFormat="1" ht="16.5" customHeight="1" x14ac:dyDescent="0.25">
      <c r="A32" s="60"/>
      <c r="B32" s="13">
        <v>1</v>
      </c>
      <c r="C32" s="14" t="s">
        <v>8</v>
      </c>
      <c r="D32" s="20">
        <f>+'801'!D32+'854'!D32+'75085'!D32</f>
        <v>62969046.590000004</v>
      </c>
      <c r="E32" s="41"/>
      <c r="L32" s="47"/>
      <c r="M32" s="47"/>
    </row>
    <row r="33" spans="1:13" s="15" customFormat="1" ht="16.5" customHeight="1" x14ac:dyDescent="0.25">
      <c r="A33" s="61"/>
      <c r="B33" s="13">
        <v>2</v>
      </c>
      <c r="C33" s="14" t="s">
        <v>62</v>
      </c>
      <c r="D33" s="20">
        <f>+'801'!D33+'854'!D33+'75085'!D33</f>
        <v>1296266.4000000001</v>
      </c>
      <c r="E33" s="41"/>
      <c r="L33" s="47"/>
      <c r="M33" s="47"/>
    </row>
    <row r="34" spans="1:13" s="15" customFormat="1" ht="16.5" customHeight="1" x14ac:dyDescent="0.25">
      <c r="A34" s="61"/>
      <c r="B34" s="13">
        <v>3</v>
      </c>
      <c r="C34" s="14" t="s">
        <v>63</v>
      </c>
      <c r="D34" s="20">
        <f>+'801'!D34+'854'!D34+'75085'!D34</f>
        <v>9137864.0099999998</v>
      </c>
      <c r="E34" s="41"/>
      <c r="L34" s="47"/>
      <c r="M34" s="47"/>
    </row>
    <row r="35" spans="1:13" s="15" customFormat="1" ht="16.5" customHeight="1" x14ac:dyDescent="0.25">
      <c r="A35" s="61"/>
      <c r="B35" s="13">
        <v>4</v>
      </c>
      <c r="C35" s="14" t="s">
        <v>9</v>
      </c>
      <c r="D35" s="20">
        <f>+'801'!D35+'854'!D35+'75085'!D35</f>
        <v>483343</v>
      </c>
      <c r="E35" s="41"/>
      <c r="L35" s="47"/>
      <c r="M35" s="47"/>
    </row>
    <row r="36" spans="1:13" s="15" customFormat="1" ht="16.5" customHeight="1" x14ac:dyDescent="0.25">
      <c r="A36" s="61"/>
      <c r="B36" s="13">
        <v>5</v>
      </c>
      <c r="C36" s="14" t="s">
        <v>10</v>
      </c>
      <c r="D36" s="20">
        <f>+'801'!D36+'854'!D36+'75085'!D36</f>
        <v>1605205.9099999997</v>
      </c>
      <c r="E36" s="41"/>
      <c r="L36" s="47"/>
      <c r="M36" s="47"/>
    </row>
    <row r="37" spans="1:13" s="15" customFormat="1" ht="16.5" customHeight="1" x14ac:dyDescent="0.25">
      <c r="A37" s="61"/>
      <c r="B37" s="13">
        <v>6</v>
      </c>
      <c r="C37" s="16" t="s">
        <v>11</v>
      </c>
      <c r="D37" s="20">
        <f>+'801'!D37+'854'!D37+'75085'!D37</f>
        <v>1375762.4200000002</v>
      </c>
      <c r="E37" s="41"/>
      <c r="L37" s="47"/>
      <c r="M37" s="47"/>
    </row>
    <row r="38" spans="1:13" s="15" customFormat="1" ht="16.5" customHeight="1" x14ac:dyDescent="0.25">
      <c r="A38" s="61"/>
      <c r="B38" s="13">
        <v>7</v>
      </c>
      <c r="C38" s="16" t="s">
        <v>61</v>
      </c>
      <c r="D38" s="20">
        <f>+'801'!D38+'854'!D38+'75085'!D38</f>
        <v>19139.71</v>
      </c>
      <c r="E38" s="41"/>
      <c r="L38" s="47"/>
      <c r="M38" s="47"/>
    </row>
    <row r="39" spans="1:13" s="15" customFormat="1" ht="16.5" customHeight="1" x14ac:dyDescent="0.25">
      <c r="A39" s="61"/>
      <c r="B39" s="13">
        <v>8</v>
      </c>
      <c r="C39" s="16" t="s">
        <v>13</v>
      </c>
      <c r="D39" s="22">
        <f>+'801'!D39+'854'!D39+'75085'!D39</f>
        <v>0</v>
      </c>
      <c r="E39" s="40"/>
      <c r="L39" s="47"/>
      <c r="M39" s="47"/>
    </row>
    <row r="40" spans="1:13" s="15" customFormat="1" ht="16.5" customHeight="1" x14ac:dyDescent="0.25">
      <c r="A40" s="61"/>
      <c r="B40" s="36"/>
      <c r="C40" s="17"/>
      <c r="D40" s="20">
        <f>+'801'!D40+'854'!D40+'75085'!D40</f>
        <v>0</v>
      </c>
      <c r="L40" s="47"/>
      <c r="M40" s="47"/>
    </row>
    <row r="41" spans="1:13" s="15" customFormat="1" ht="16.5" customHeight="1" x14ac:dyDescent="0.25">
      <c r="A41" s="61"/>
      <c r="B41" s="36"/>
      <c r="C41" s="18"/>
      <c r="D41" s="20">
        <f>+'801'!D41+'854'!D41+'75085'!D41</f>
        <v>0</v>
      </c>
      <c r="L41" s="47"/>
      <c r="M41" s="47"/>
    </row>
    <row r="42" spans="1:13" s="15" customFormat="1" ht="16.5" customHeight="1" x14ac:dyDescent="0.25">
      <c r="A42" s="61"/>
      <c r="B42" s="36"/>
      <c r="C42" s="18"/>
      <c r="D42" s="20">
        <f>+'801'!D42+'854'!D42+'75085'!D42</f>
        <v>0</v>
      </c>
      <c r="L42" s="47"/>
      <c r="M42" s="47"/>
    </row>
    <row r="43" spans="1:13" s="15" customFormat="1" ht="16.5" customHeight="1" x14ac:dyDescent="0.25">
      <c r="A43" s="62"/>
      <c r="B43" s="37"/>
      <c r="C43" s="18"/>
      <c r="D43" s="20">
        <f>+'801'!D43+'854'!D43+'75085'!D43</f>
        <v>0</v>
      </c>
      <c r="L43" s="47"/>
      <c r="M43" s="47"/>
    </row>
  </sheetData>
  <mergeCells count="16">
    <mergeCell ref="A11:B11"/>
    <mergeCell ref="A3:D3"/>
    <mergeCell ref="A5:C5"/>
    <mergeCell ref="A7:C7"/>
    <mergeCell ref="A8:C8"/>
    <mergeCell ref="A10:D10"/>
    <mergeCell ref="A12:B12"/>
    <mergeCell ref="A13:B13"/>
    <mergeCell ref="A14:B14"/>
    <mergeCell ref="A15:B15"/>
    <mergeCell ref="A16:A27"/>
    <mergeCell ref="A28:D28"/>
    <mergeCell ref="A29:B29"/>
    <mergeCell ref="A30:B30"/>
    <mergeCell ref="A31:B31"/>
    <mergeCell ref="A32:A43"/>
  </mergeCells>
  <conditionalFormatting sqref="E13:E39">
    <cfRule type="cellIs" dxfId="5" priority="1" operator="equal">
      <formula>0</formula>
    </cfRule>
  </conditionalFormatting>
  <conditionalFormatting sqref="E15:E39">
    <cfRule type="cellIs" dxfId="4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43"/>
  <sheetViews>
    <sheetView topLeftCell="A4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30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3" tint="0.39997558519241921"/>
    <pageSetUpPr fitToPage="1"/>
  </sheetPr>
  <dimension ref="A1:D43"/>
  <sheetViews>
    <sheetView view="pageBreakPreview" zoomScale="90" zoomScaleNormal="100" zoomScaleSheetLayoutView="90" workbookViewId="0">
      <selection activeCell="F34" sqref="F34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31</v>
      </c>
      <c r="B8" s="67"/>
      <c r="C8" s="67"/>
    </row>
    <row r="9" spans="1:4" ht="21" customHeight="1" x14ac:dyDescent="0.2">
      <c r="A9" s="2"/>
      <c r="B9" s="2"/>
      <c r="C9" s="2"/>
    </row>
    <row r="10" spans="1:4" ht="21" hidden="1" customHeight="1" x14ac:dyDescent="0.2">
      <c r="A10" s="68" t="s">
        <v>14</v>
      </c>
      <c r="B10" s="69"/>
      <c r="C10" s="69"/>
      <c r="D10" s="69"/>
    </row>
    <row r="11" spans="1:4" s="8" customFormat="1" ht="24.75" hidden="1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hidden="1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hidden="1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hidden="1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hidden="1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hidden="1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hidden="1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hidden="1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hidden="1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hidden="1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hidden="1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hidden="1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hidden="1" customHeight="1" x14ac:dyDescent="0.25">
      <c r="A23" s="61"/>
      <c r="B23" s="36"/>
      <c r="C23" s="17"/>
      <c r="D23" s="20"/>
    </row>
    <row r="24" spans="1:4" s="15" customFormat="1" ht="16.5" hidden="1" customHeight="1" x14ac:dyDescent="0.25">
      <c r="A24" s="61"/>
      <c r="B24" s="36"/>
      <c r="C24" s="17"/>
      <c r="D24" s="20"/>
    </row>
    <row r="25" spans="1:4" s="15" customFormat="1" ht="16.5" hidden="1" customHeight="1" x14ac:dyDescent="0.25">
      <c r="A25" s="61"/>
      <c r="B25" s="36"/>
      <c r="C25" s="18"/>
      <c r="D25" s="20"/>
    </row>
    <row r="26" spans="1:4" s="15" customFormat="1" ht="16.5" hidden="1" customHeight="1" x14ac:dyDescent="0.25">
      <c r="A26" s="61"/>
      <c r="B26" s="36"/>
      <c r="C26" s="18"/>
      <c r="D26" s="20"/>
    </row>
    <row r="27" spans="1:4" s="15" customFormat="1" ht="16.5" hidden="1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78.62</f>
        <v>78.62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4723.1254133808188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5542394.6799999997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5542394.68-D33-D34-D35-D36-D37-D38-D39</f>
        <v>4455985.4399999995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741133.38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40557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170738.86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133980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3" tint="0.39997558519241921"/>
    <pageSetUpPr fitToPage="1"/>
  </sheetPr>
  <dimension ref="A1:D43"/>
  <sheetViews>
    <sheetView view="pageBreakPreview" zoomScale="90" zoomScaleNormal="100" zoomScaleSheetLayoutView="90" workbookViewId="0">
      <selection activeCell="H42" sqref="H4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55</v>
      </c>
      <c r="B8" s="67"/>
      <c r="C8" s="67"/>
    </row>
    <row r="9" spans="1:4" ht="21.6" customHeight="1" x14ac:dyDescent="0.2">
      <c r="A9" s="2"/>
      <c r="B9" s="2"/>
      <c r="C9" s="2"/>
    </row>
    <row r="10" spans="1:4" ht="21" hidden="1" customHeight="1" x14ac:dyDescent="0.2">
      <c r="A10" s="68" t="s">
        <v>14</v>
      </c>
      <c r="B10" s="69"/>
      <c r="C10" s="69"/>
      <c r="D10" s="69"/>
    </row>
    <row r="11" spans="1:4" s="8" customFormat="1" ht="24.75" hidden="1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hidden="1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hidden="1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hidden="1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hidden="1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hidden="1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hidden="1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hidden="1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hidden="1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hidden="1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hidden="1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hidden="1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hidden="1" customHeight="1" x14ac:dyDescent="0.25">
      <c r="A23" s="61"/>
      <c r="B23" s="36"/>
      <c r="C23" s="17"/>
      <c r="D23" s="20"/>
    </row>
    <row r="24" spans="1:4" s="15" customFormat="1" ht="16.5" hidden="1" customHeight="1" x14ac:dyDescent="0.25">
      <c r="A24" s="61"/>
      <c r="B24" s="36"/>
      <c r="C24" s="17"/>
      <c r="D24" s="20"/>
    </row>
    <row r="25" spans="1:4" s="15" customFormat="1" ht="16.5" hidden="1" customHeight="1" x14ac:dyDescent="0.25">
      <c r="A25" s="61"/>
      <c r="B25" s="36"/>
      <c r="C25" s="18"/>
      <c r="D25" s="20"/>
    </row>
    <row r="26" spans="1:4" s="15" customFormat="1" ht="16.5" hidden="1" customHeight="1" x14ac:dyDescent="0.25">
      <c r="A26" s="61"/>
      <c r="B26" s="36"/>
      <c r="C26" s="18"/>
      <c r="D26" s="20"/>
    </row>
    <row r="27" spans="1:4" s="15" customFormat="1" ht="16.5" hidden="1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/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4419.6000000000004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f>2667.6+1752</f>
        <v>4419.6000000000004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3" tint="0.39997558519241921"/>
  </sheetPr>
  <dimension ref="A1:L43"/>
  <sheetViews>
    <sheetView topLeftCell="A10" zoomScaleNormal="100" zoomScaleSheetLayoutView="90" workbookViewId="0">
      <selection activeCell="D14" sqref="D14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7" width="8.85546875" style="1"/>
    <col min="8" max="8" width="10.140625" style="1" bestFit="1" customWidth="1"/>
    <col min="9" max="9" width="8.85546875" style="1"/>
    <col min="10" max="10" width="11.7109375" style="1" bestFit="1" customWidth="1"/>
    <col min="11" max="11" width="8.85546875" style="1"/>
    <col min="12" max="12" width="11.7109375" style="1" bestFit="1" customWidth="1"/>
    <col min="13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32</v>
      </c>
      <c r="B8" s="67"/>
      <c r="C8" s="67"/>
    </row>
    <row r="9" spans="1:4" ht="21" customHeight="1" x14ac:dyDescent="0.2">
      <c r="A9" s="2"/>
      <c r="B9" s="2"/>
      <c r="C9" s="2"/>
      <c r="D9" s="51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/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386000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12" s="15" customFormat="1" ht="16.5" customHeight="1" x14ac:dyDescent="0.25">
      <c r="A17" s="61"/>
      <c r="B17" s="13">
        <v>2</v>
      </c>
      <c r="C17" s="14" t="s">
        <v>9</v>
      </c>
      <c r="D17" s="20">
        <v>386000</v>
      </c>
      <c r="H17" s="47"/>
      <c r="I17" s="47"/>
      <c r="J17" s="47"/>
      <c r="L17" s="50"/>
    </row>
    <row r="18" spans="1:12" s="15" customFormat="1" ht="16.5" customHeight="1" x14ac:dyDescent="0.25">
      <c r="A18" s="61"/>
      <c r="B18" s="13">
        <v>3</v>
      </c>
      <c r="C18" s="14" t="s">
        <v>10</v>
      </c>
      <c r="D18" s="20"/>
    </row>
    <row r="19" spans="1:12" s="15" customFormat="1" ht="16.5" customHeight="1" x14ac:dyDescent="0.25">
      <c r="A19" s="61"/>
      <c r="B19" s="13">
        <v>4</v>
      </c>
      <c r="C19" s="16" t="s">
        <v>11</v>
      </c>
      <c r="D19" s="20"/>
    </row>
    <row r="20" spans="1:12" s="15" customFormat="1" ht="16.5" customHeight="1" x14ac:dyDescent="0.25">
      <c r="A20" s="61"/>
      <c r="B20" s="13">
        <v>5</v>
      </c>
      <c r="C20" s="16" t="s">
        <v>12</v>
      </c>
      <c r="D20" s="20"/>
    </row>
    <row r="21" spans="1:12" s="15" customFormat="1" ht="16.5" customHeight="1" x14ac:dyDescent="0.25">
      <c r="A21" s="61"/>
      <c r="B21" s="13">
        <v>6</v>
      </c>
      <c r="C21" s="16" t="s">
        <v>61</v>
      </c>
      <c r="D21" s="21"/>
    </row>
    <row r="22" spans="1:12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12" s="15" customFormat="1" ht="16.5" customHeight="1" x14ac:dyDescent="0.25">
      <c r="A23" s="61"/>
      <c r="B23" s="36"/>
      <c r="C23" s="17"/>
      <c r="D23" s="20"/>
    </row>
    <row r="24" spans="1:12" s="15" customFormat="1" ht="16.5" customHeight="1" x14ac:dyDescent="0.25">
      <c r="A24" s="61"/>
      <c r="B24" s="36"/>
      <c r="C24" s="17"/>
      <c r="D24" s="20"/>
    </row>
    <row r="25" spans="1:12" s="15" customFormat="1" ht="16.5" customHeight="1" x14ac:dyDescent="0.25">
      <c r="A25" s="61"/>
      <c r="B25" s="36"/>
      <c r="C25" s="18"/>
      <c r="D25" s="20"/>
    </row>
    <row r="26" spans="1:12" s="15" customFormat="1" ht="16.5" customHeight="1" x14ac:dyDescent="0.25">
      <c r="A26" s="61"/>
      <c r="B26" s="36"/>
      <c r="C26" s="18"/>
      <c r="D26" s="20"/>
    </row>
    <row r="27" spans="1:12" s="15" customFormat="1" ht="16.5" customHeight="1" x14ac:dyDescent="0.25">
      <c r="A27" s="62"/>
      <c r="B27" s="37"/>
      <c r="C27" s="18"/>
      <c r="D27" s="20"/>
    </row>
    <row r="28" spans="1:12" ht="21" hidden="1" customHeight="1" x14ac:dyDescent="0.2">
      <c r="A28" s="54" t="s">
        <v>15</v>
      </c>
      <c r="B28" s="55"/>
      <c r="C28" s="55"/>
      <c r="D28" s="55"/>
    </row>
    <row r="29" spans="1:12" s="8" customFormat="1" ht="26.25" hidden="1" customHeight="1" x14ac:dyDescent="0.25">
      <c r="A29" s="56" t="s">
        <v>2</v>
      </c>
      <c r="B29" s="57"/>
      <c r="C29" s="23" t="s">
        <v>3</v>
      </c>
      <c r="D29" s="43"/>
    </row>
    <row r="30" spans="1:12" s="8" customFormat="1" ht="26.25" hidden="1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12" s="8" customFormat="1" ht="26.25" hidden="1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12" s="15" customFormat="1" ht="16.5" hidden="1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hidden="1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hidden="1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hidden="1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hidden="1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hidden="1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hidden="1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hidden="1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hidden="1" customHeight="1" x14ac:dyDescent="0.25">
      <c r="A40" s="61"/>
      <c r="B40" s="36"/>
      <c r="C40" s="17"/>
      <c r="D40" s="20"/>
    </row>
    <row r="41" spans="1:4" s="15" customFormat="1" ht="16.5" hidden="1" customHeight="1" x14ac:dyDescent="0.25">
      <c r="A41" s="61"/>
      <c r="B41" s="36"/>
      <c r="C41" s="18"/>
      <c r="D41" s="20"/>
    </row>
    <row r="42" spans="1:4" s="15" customFormat="1" ht="16.5" hidden="1" customHeight="1" x14ac:dyDescent="0.25">
      <c r="A42" s="61"/>
      <c r="B42" s="36"/>
      <c r="C42" s="18"/>
      <c r="D42" s="20"/>
    </row>
    <row r="43" spans="1:4" s="15" customFormat="1" ht="16.5" hidden="1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0.39997558519241921"/>
  </sheetPr>
  <dimension ref="A1:E43"/>
  <sheetViews>
    <sheetView topLeftCell="A4" zoomScaleNormal="100" zoomScaleSheetLayoutView="90" workbookViewId="0">
      <selection activeCell="E4" sqref="E1:E1048576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5" width="11.42578125" style="1" customWidth="1"/>
    <col min="6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5" ht="16.899999999999999" customHeight="1" x14ac:dyDescent="0.2"/>
    <row r="2" spans="1:5" ht="16.899999999999999" customHeight="1" x14ac:dyDescent="0.2"/>
    <row r="3" spans="1:5" ht="30.75" customHeight="1" x14ac:dyDescent="0.2">
      <c r="A3" s="70" t="s">
        <v>66</v>
      </c>
      <c r="B3" s="71"/>
      <c r="C3" s="71"/>
      <c r="D3" s="71"/>
    </row>
    <row r="4" spans="1:5" ht="15.75" x14ac:dyDescent="0.2">
      <c r="A4" s="5"/>
      <c r="B4" s="5"/>
      <c r="C4" s="5"/>
    </row>
    <row r="5" spans="1:5" ht="15.75" x14ac:dyDescent="0.2">
      <c r="A5" s="67" t="s">
        <v>64</v>
      </c>
      <c r="B5" s="67"/>
      <c r="C5" s="67"/>
    </row>
    <row r="6" spans="1:5" ht="15.75" x14ac:dyDescent="0.2">
      <c r="A6" s="7"/>
      <c r="B6" s="7"/>
      <c r="C6" s="7"/>
    </row>
    <row r="7" spans="1:5" ht="15.75" x14ac:dyDescent="0.2">
      <c r="A7" s="67" t="s">
        <v>33</v>
      </c>
      <c r="B7" s="67"/>
      <c r="C7" s="67"/>
    </row>
    <row r="8" spans="1:5" ht="15.75" x14ac:dyDescent="0.2">
      <c r="A8" s="67"/>
      <c r="B8" s="67"/>
      <c r="C8" s="67"/>
    </row>
    <row r="9" spans="1:5" ht="21" customHeight="1" x14ac:dyDescent="0.2">
      <c r="A9" s="2"/>
      <c r="B9" s="2"/>
      <c r="C9" s="2"/>
    </row>
    <row r="10" spans="1:5" ht="21" customHeight="1" x14ac:dyDescent="0.2">
      <c r="A10" s="68" t="s">
        <v>14</v>
      </c>
      <c r="B10" s="69"/>
      <c r="C10" s="69"/>
      <c r="D10" s="69"/>
    </row>
    <row r="11" spans="1:5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  <c r="E11" s="38"/>
    </row>
    <row r="12" spans="1:5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5" s="8" customFormat="1" ht="26.25" customHeight="1" x14ac:dyDescent="0.25">
      <c r="A13" s="58" t="s">
        <v>2</v>
      </c>
      <c r="B13" s="59"/>
      <c r="C13" s="3" t="s">
        <v>3</v>
      </c>
      <c r="D13" s="22">
        <f>SUM('85402:85495'!D13)</f>
        <v>105.69999999999999</v>
      </c>
      <c r="E13" s="39"/>
    </row>
    <row r="14" spans="1:5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8151.219962157048</v>
      </c>
      <c r="E14" s="39"/>
    </row>
    <row r="15" spans="1:5" s="8" customFormat="1" ht="26.25" customHeight="1" x14ac:dyDescent="0.25">
      <c r="A15" s="58" t="s">
        <v>6</v>
      </c>
      <c r="B15" s="59"/>
      <c r="C15" s="3" t="s">
        <v>7</v>
      </c>
      <c r="D15" s="22">
        <f>SUM('85402:85495'!D15)</f>
        <v>10607098.119999999</v>
      </c>
      <c r="E15" s="40"/>
    </row>
    <row r="16" spans="1:5" s="15" customFormat="1" ht="16.5" customHeight="1" x14ac:dyDescent="0.25">
      <c r="A16" s="60"/>
      <c r="B16" s="13">
        <v>1</v>
      </c>
      <c r="C16" s="14" t="s">
        <v>8</v>
      </c>
      <c r="D16" s="20">
        <f>SUM('85402:85495'!D16)</f>
        <v>10339007.399999999</v>
      </c>
      <c r="E16" s="41"/>
    </row>
    <row r="17" spans="1:5" s="15" customFormat="1" ht="16.5" customHeight="1" x14ac:dyDescent="0.25">
      <c r="A17" s="61"/>
      <c r="B17" s="13">
        <v>2</v>
      </c>
      <c r="C17" s="14" t="s">
        <v>9</v>
      </c>
      <c r="D17" s="20">
        <f>SUM('85402:85495'!D17)</f>
        <v>101582</v>
      </c>
      <c r="E17" s="41"/>
    </row>
    <row r="18" spans="1:5" s="15" customFormat="1" ht="16.5" customHeight="1" x14ac:dyDescent="0.25">
      <c r="A18" s="61"/>
      <c r="B18" s="13">
        <v>3</v>
      </c>
      <c r="C18" s="14" t="s">
        <v>10</v>
      </c>
      <c r="D18" s="20">
        <f>SUM('85402:85495'!D18)</f>
        <v>132009.28999999998</v>
      </c>
      <c r="E18" s="41"/>
    </row>
    <row r="19" spans="1:5" s="15" customFormat="1" ht="16.5" customHeight="1" x14ac:dyDescent="0.25">
      <c r="A19" s="61"/>
      <c r="B19" s="13">
        <v>4</v>
      </c>
      <c r="C19" s="16" t="s">
        <v>11</v>
      </c>
      <c r="D19" s="20">
        <f>SUM('85402:85495'!D19)</f>
        <v>32759.4</v>
      </c>
      <c r="E19" s="41"/>
    </row>
    <row r="20" spans="1:5" s="15" customFormat="1" ht="16.5" customHeight="1" x14ac:dyDescent="0.25">
      <c r="A20" s="61"/>
      <c r="B20" s="13">
        <v>5</v>
      </c>
      <c r="C20" s="16" t="s">
        <v>12</v>
      </c>
      <c r="D20" s="20">
        <f>SUM('85402:85495'!D20)</f>
        <v>1740.03</v>
      </c>
      <c r="E20" s="41"/>
    </row>
    <row r="21" spans="1:5" s="15" customFormat="1" ht="16.5" customHeight="1" x14ac:dyDescent="0.25">
      <c r="A21" s="61"/>
      <c r="B21" s="13">
        <v>6</v>
      </c>
      <c r="C21" s="16" t="s">
        <v>61</v>
      </c>
      <c r="D21" s="20">
        <f>SUM('85402:85495'!D21)</f>
        <v>0</v>
      </c>
      <c r="E21" s="41"/>
    </row>
    <row r="22" spans="1:5" s="15" customFormat="1" ht="16.5" customHeight="1" x14ac:dyDescent="0.25">
      <c r="A22" s="61"/>
      <c r="B22" s="13">
        <v>7</v>
      </c>
      <c r="C22" s="16" t="s">
        <v>13</v>
      </c>
      <c r="D22" s="22">
        <f>SUM('85402:85495'!D22)</f>
        <v>0</v>
      </c>
      <c r="E22" s="40"/>
    </row>
    <row r="23" spans="1:5" s="15" customFormat="1" ht="16.5" customHeight="1" x14ac:dyDescent="0.25">
      <c r="A23" s="61"/>
      <c r="B23" s="36"/>
      <c r="C23" s="17"/>
      <c r="D23" s="20">
        <f>SUM('85402:85495'!D23)</f>
        <v>0</v>
      </c>
      <c r="E23" s="41"/>
    </row>
    <row r="24" spans="1:5" s="15" customFormat="1" ht="16.5" customHeight="1" x14ac:dyDescent="0.25">
      <c r="A24" s="61"/>
      <c r="B24" s="36"/>
      <c r="C24" s="17"/>
      <c r="D24" s="20">
        <f>SUM('85402:85495'!D24)</f>
        <v>0</v>
      </c>
      <c r="E24" s="41"/>
    </row>
    <row r="25" spans="1:5" s="15" customFormat="1" ht="16.5" customHeight="1" x14ac:dyDescent="0.25">
      <c r="A25" s="61"/>
      <c r="B25" s="36"/>
      <c r="C25" s="18"/>
      <c r="D25" s="20">
        <f>SUM('85402:85495'!D25)</f>
        <v>0</v>
      </c>
      <c r="E25" s="41"/>
    </row>
    <row r="26" spans="1:5" s="15" customFormat="1" ht="16.5" customHeight="1" x14ac:dyDescent="0.25">
      <c r="A26" s="61"/>
      <c r="B26" s="36"/>
      <c r="C26" s="18"/>
      <c r="D26" s="20">
        <f>SUM('85402:85495'!D26)</f>
        <v>0</v>
      </c>
      <c r="E26" s="41"/>
    </row>
    <row r="27" spans="1:5" s="15" customFormat="1" ht="16.5" customHeight="1" x14ac:dyDescent="0.25">
      <c r="A27" s="62"/>
      <c r="B27" s="37"/>
      <c r="C27" s="18"/>
      <c r="D27" s="20">
        <f>SUM('85402:85495'!D27)</f>
        <v>0</v>
      </c>
      <c r="E27" s="41"/>
    </row>
    <row r="28" spans="1:5" ht="21" customHeight="1" x14ac:dyDescent="0.2">
      <c r="A28" s="54" t="s">
        <v>15</v>
      </c>
      <c r="B28" s="55"/>
      <c r="C28" s="55"/>
      <c r="D28" s="55"/>
      <c r="E28" s="42"/>
    </row>
    <row r="29" spans="1:5" s="8" customFormat="1" ht="26.25" customHeight="1" x14ac:dyDescent="0.25">
      <c r="A29" s="56" t="s">
        <v>2</v>
      </c>
      <c r="B29" s="57"/>
      <c r="C29" s="23" t="s">
        <v>3</v>
      </c>
      <c r="D29" s="43">
        <f>SUM('85402:85495'!D29)</f>
        <v>37.010000000000005</v>
      </c>
      <c r="E29" s="39"/>
    </row>
    <row r="30" spans="1:5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5176.6994731153736</v>
      </c>
      <c r="E30" s="39"/>
    </row>
    <row r="31" spans="1:5" s="8" customFormat="1" ht="26.25" customHeight="1" x14ac:dyDescent="0.25">
      <c r="A31" s="58" t="s">
        <v>6</v>
      </c>
      <c r="B31" s="59"/>
      <c r="C31" s="3" t="s">
        <v>7</v>
      </c>
      <c r="D31" s="22">
        <f>SUM('85402:85495'!D31)</f>
        <v>2783467.31</v>
      </c>
      <c r="E31" s="40"/>
    </row>
    <row r="32" spans="1:5" s="15" customFormat="1" ht="16.5" customHeight="1" x14ac:dyDescent="0.25">
      <c r="A32" s="60"/>
      <c r="B32" s="13">
        <v>1</v>
      </c>
      <c r="C32" s="14" t="s">
        <v>8</v>
      </c>
      <c r="D32" s="20">
        <f>SUM('85402:85495'!D32)</f>
        <v>2299075.77</v>
      </c>
      <c r="E32" s="41"/>
    </row>
    <row r="33" spans="1:5" s="15" customFormat="1" ht="16.5" customHeight="1" x14ac:dyDescent="0.25">
      <c r="A33" s="61"/>
      <c r="B33" s="13">
        <v>2</v>
      </c>
      <c r="C33" s="14" t="s">
        <v>62</v>
      </c>
      <c r="D33" s="20">
        <f>SUM('85402:85495'!D33)</f>
        <v>0</v>
      </c>
      <c r="E33" s="41"/>
    </row>
    <row r="34" spans="1:5" s="15" customFormat="1" ht="16.5" customHeight="1" x14ac:dyDescent="0.25">
      <c r="A34" s="61"/>
      <c r="B34" s="13">
        <v>3</v>
      </c>
      <c r="C34" s="14" t="s">
        <v>63</v>
      </c>
      <c r="D34" s="20">
        <f>SUM('85402:85495'!D34)</f>
        <v>379034.66</v>
      </c>
      <c r="E34" s="41"/>
    </row>
    <row r="35" spans="1:5" s="15" customFormat="1" ht="16.5" customHeight="1" x14ac:dyDescent="0.25">
      <c r="A35" s="61"/>
      <c r="B35" s="13">
        <v>4</v>
      </c>
      <c r="C35" s="14" t="s">
        <v>9</v>
      </c>
      <c r="D35" s="20">
        <f>SUM('85402:85495'!D35)</f>
        <v>29358</v>
      </c>
      <c r="E35" s="41"/>
    </row>
    <row r="36" spans="1:5" s="15" customFormat="1" ht="16.5" customHeight="1" x14ac:dyDescent="0.25">
      <c r="A36" s="61"/>
      <c r="B36" s="13">
        <v>5</v>
      </c>
      <c r="C36" s="14" t="s">
        <v>10</v>
      </c>
      <c r="D36" s="20">
        <f>SUM('85402:85495'!D36)</f>
        <v>22419.170000000002</v>
      </c>
      <c r="E36" s="41"/>
    </row>
    <row r="37" spans="1:5" s="15" customFormat="1" ht="16.5" customHeight="1" x14ac:dyDescent="0.25">
      <c r="A37" s="61"/>
      <c r="B37" s="13">
        <v>6</v>
      </c>
      <c r="C37" s="16" t="s">
        <v>11</v>
      </c>
      <c r="D37" s="20">
        <f>SUM('85402:85495'!D37)</f>
        <v>34440</v>
      </c>
      <c r="E37" s="41"/>
    </row>
    <row r="38" spans="1:5" s="15" customFormat="1" ht="16.5" customHeight="1" x14ac:dyDescent="0.25">
      <c r="A38" s="61"/>
      <c r="B38" s="13">
        <v>7</v>
      </c>
      <c r="C38" s="16" t="s">
        <v>61</v>
      </c>
      <c r="D38" s="20">
        <f>SUM('85402:85495'!D38)</f>
        <v>19139.71</v>
      </c>
      <c r="E38" s="41"/>
    </row>
    <row r="39" spans="1:5" s="15" customFormat="1" ht="16.5" customHeight="1" x14ac:dyDescent="0.25">
      <c r="A39" s="61"/>
      <c r="B39" s="13">
        <v>8</v>
      </c>
      <c r="C39" s="16" t="s">
        <v>13</v>
      </c>
      <c r="D39" s="22">
        <f>SUM('85402:85495'!D39)</f>
        <v>0</v>
      </c>
      <c r="E39" s="40"/>
    </row>
    <row r="40" spans="1:5" s="15" customFormat="1" ht="16.5" customHeight="1" x14ac:dyDescent="0.25">
      <c r="A40" s="61"/>
      <c r="B40" s="36"/>
      <c r="C40" s="17"/>
      <c r="D40" s="20">
        <f>SUM('85402:85495'!D40)</f>
        <v>0</v>
      </c>
    </row>
    <row r="41" spans="1:5" s="15" customFormat="1" ht="16.5" customHeight="1" x14ac:dyDescent="0.25">
      <c r="A41" s="61"/>
      <c r="B41" s="36"/>
      <c r="C41" s="18"/>
      <c r="D41" s="20">
        <f>SUM('85402:85495'!D41)</f>
        <v>0</v>
      </c>
    </row>
    <row r="42" spans="1:5" s="15" customFormat="1" ht="16.5" customHeight="1" x14ac:dyDescent="0.25">
      <c r="A42" s="61"/>
      <c r="B42" s="36"/>
      <c r="C42" s="18"/>
      <c r="D42" s="20">
        <f>SUM('85402:85495'!D42)</f>
        <v>0</v>
      </c>
    </row>
    <row r="43" spans="1:5" s="15" customFormat="1" ht="16.5" customHeight="1" x14ac:dyDescent="0.25">
      <c r="A43" s="62"/>
      <c r="B43" s="37"/>
      <c r="C43" s="18"/>
      <c r="D43" s="20">
        <f>SUM('85402:85495'!D43)</f>
        <v>0</v>
      </c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conditionalFormatting sqref="E13:E39">
    <cfRule type="cellIs" dxfId="1" priority="1" operator="equal">
      <formula>0</formula>
    </cfRule>
  </conditionalFormatting>
  <conditionalFormatting sqref="E15:E39">
    <cfRule type="cellIs" dxfId="0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43"/>
  <sheetViews>
    <sheetView topLeftCell="A22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34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43"/>
  <sheetViews>
    <sheetView topLeftCell="A19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35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3" tint="0.39997558519241921"/>
  </sheetPr>
  <dimension ref="A1:D43"/>
  <sheetViews>
    <sheetView topLeftCell="A16" zoomScaleNormal="100" zoomScaleSheetLayoutView="90" workbookViewId="0">
      <selection activeCell="J13" sqref="J13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36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2.14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7642.0268691588781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203764.73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203764.73-D17-D18-D19-D20-D21-D22</f>
        <v>196247.25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1646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4131.45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1740.03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hidden="1" customHeight="1" x14ac:dyDescent="0.2">
      <c r="A28" s="54" t="s">
        <v>15</v>
      </c>
      <c r="B28" s="55"/>
      <c r="C28" s="55"/>
      <c r="D28" s="55"/>
    </row>
    <row r="29" spans="1:4" s="8" customFormat="1" ht="26.25" hidden="1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hidden="1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hidden="1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hidden="1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hidden="1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hidden="1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hidden="1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hidden="1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hidden="1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hidden="1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hidden="1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hidden="1" customHeight="1" x14ac:dyDescent="0.25">
      <c r="A40" s="61"/>
      <c r="B40" s="36"/>
      <c r="C40" s="17"/>
      <c r="D40" s="20"/>
    </row>
    <row r="41" spans="1:4" s="15" customFormat="1" ht="16.5" hidden="1" customHeight="1" x14ac:dyDescent="0.25">
      <c r="A41" s="61"/>
      <c r="B41" s="36"/>
      <c r="C41" s="18"/>
      <c r="D41" s="20"/>
    </row>
    <row r="42" spans="1:4" s="15" customFormat="1" ht="16.5" hidden="1" customHeight="1" x14ac:dyDescent="0.25">
      <c r="A42" s="61"/>
      <c r="B42" s="36"/>
      <c r="C42" s="18"/>
      <c r="D42" s="20"/>
    </row>
    <row r="43" spans="1:4" s="15" customFormat="1" ht="16.5" hidden="1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3" tint="0.39997558519241921"/>
  </sheetPr>
  <dimension ref="A1:D43"/>
  <sheetViews>
    <sheetView zoomScaleNormal="100" zoomScaleSheetLayoutView="90" workbookViewId="0">
      <selection activeCell="G16" sqref="G16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37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65.239999999999995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8402.0158261802571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6744459.0899999999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6744459.09-D17-D18-D19-D20-D21-D22</f>
        <v>6577770.1499999994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40673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93256.54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32759.4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0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8.13+3.64</f>
        <v>11.770000000000001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5250.9582979325969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870612.29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870612.29-D33-D34-D35-D36-D37-D38-D39</f>
        <v>741645.35000000009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119557.35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7298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2111.59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3" tint="0.39997558519241921"/>
  </sheetPr>
  <dimension ref="A1:D43"/>
  <sheetViews>
    <sheetView zoomScaleNormal="100" zoomScaleSheetLayoutView="90" workbookViewId="0">
      <selection activeCell="H10" sqref="H10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38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34.97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7396.5835001429805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3168729.6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3168729.6-D17-D18-D19-D20-D21-D22</f>
        <v>3103902.3000000003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30206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34621.300000000003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0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9.07+15.21</f>
        <v>24.28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5151.4192064799563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1845736.94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1845736.94-D33-D34-D35-D36-D37-D38-D39</f>
        <v>1500917.5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249408.15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21524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20307.580000000002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34440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19139.71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44"/>
  <sheetViews>
    <sheetView view="pageBreakPreview" topLeftCell="A28" zoomScale="90" zoomScaleNormal="100" zoomScaleSheetLayoutView="90" workbookViewId="0">
      <selection activeCell="H34" sqref="H34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50</v>
      </c>
      <c r="B7" s="67"/>
      <c r="C7" s="67"/>
    </row>
    <row r="8" spans="1:4" ht="15.75" x14ac:dyDescent="0.2">
      <c r="A8" s="67" t="s">
        <v>51</v>
      </c>
      <c r="B8" s="67"/>
      <c r="C8" s="67"/>
    </row>
    <row r="9" spans="1:4" ht="21" customHeight="1" x14ac:dyDescent="0.2">
      <c r="A9" s="2"/>
      <c r="B9" s="2"/>
      <c r="C9" s="2"/>
    </row>
    <row r="10" spans="1:4" ht="21" hidden="1" customHeight="1" x14ac:dyDescent="0.2">
      <c r="A10" s="68" t="s">
        <v>14</v>
      </c>
      <c r="B10" s="69"/>
      <c r="C10" s="69"/>
      <c r="D10" s="69"/>
    </row>
    <row r="11" spans="1:4" s="8" customFormat="1" ht="24.75" hidden="1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hidden="1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hidden="1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hidden="1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hidden="1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hidden="1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hidden="1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hidden="1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hidden="1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hidden="1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hidden="1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hidden="1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hidden="1" customHeight="1" x14ac:dyDescent="0.25">
      <c r="A23" s="61"/>
      <c r="B23" s="36"/>
      <c r="C23" s="17"/>
      <c r="D23" s="20"/>
    </row>
    <row r="24" spans="1:4" s="15" customFormat="1" ht="16.5" hidden="1" customHeight="1" x14ac:dyDescent="0.25">
      <c r="A24" s="61"/>
      <c r="B24" s="36"/>
      <c r="C24" s="17"/>
      <c r="D24" s="20"/>
    </row>
    <row r="25" spans="1:4" s="15" customFormat="1" ht="16.5" hidden="1" customHeight="1" x14ac:dyDescent="0.25">
      <c r="A25" s="61"/>
      <c r="B25" s="36"/>
      <c r="C25" s="18"/>
      <c r="D25" s="20"/>
    </row>
    <row r="26" spans="1:4" s="15" customFormat="1" ht="16.5" hidden="1" customHeight="1" x14ac:dyDescent="0.25">
      <c r="A26" s="61"/>
      <c r="B26" s="36"/>
      <c r="C26" s="18"/>
      <c r="D26" s="20"/>
    </row>
    <row r="27" spans="1:4" s="15" customFormat="1" ht="16.5" hidden="1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v>67.86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8288.5046050692617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8392996.0600000005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8392996.06-D33-D34-D35-D36-D37-D38-D39</f>
        <v>6749495.0700000012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1291846.8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0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0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238242.67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0">
        <v>113411.52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1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19">
        <f>SUM(D40:D43)</f>
        <v>0</v>
      </c>
    </row>
    <row r="40" spans="1:4" s="15" customFormat="1" ht="16.5" customHeight="1" x14ac:dyDescent="0.25">
      <c r="A40" s="61"/>
      <c r="B40" s="36"/>
      <c r="C40" s="17"/>
      <c r="D40" s="21">
        <v>0</v>
      </c>
    </row>
    <row r="41" spans="1:4" s="15" customFormat="1" ht="16.5" customHeight="1" x14ac:dyDescent="0.25">
      <c r="A41" s="61"/>
      <c r="B41" s="36"/>
      <c r="C41" s="17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1"/>
      <c r="B43" s="36"/>
      <c r="C43" s="18"/>
      <c r="D43" s="20"/>
    </row>
    <row r="44" spans="1:4" s="15" customFormat="1" ht="16.5" customHeight="1" x14ac:dyDescent="0.25">
      <c r="A44" s="62"/>
      <c r="B44" s="35"/>
      <c r="C44" s="18"/>
      <c r="D44" s="20"/>
    </row>
  </sheetData>
  <mergeCells count="16">
    <mergeCell ref="A29:B29"/>
    <mergeCell ref="A30:B30"/>
    <mergeCell ref="A31:B31"/>
    <mergeCell ref="A32:A44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3" tint="0.39997558519241921"/>
    <pageSetUpPr fitToPage="1"/>
  </sheetPr>
  <dimension ref="A1:D43"/>
  <sheetViews>
    <sheetView topLeftCell="A4" zoomScaleNormal="100" zoomScaleSheetLayoutView="90" workbookViewId="0">
      <selection activeCell="I10" sqref="I10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39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3.35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11469.843283582091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464644.7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464644.7-D17-D18-D19-D20-D21-D22</f>
        <v>461087.7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3557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0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0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0.5+0.46</f>
        <v>0.96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4905.635416666667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67118.080000000002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67118.08-D33-D34-D35-D36-D37-D38-D39</f>
        <v>56512.92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10069.16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536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0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43"/>
  <sheetViews>
    <sheetView topLeftCell="A10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40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43"/>
  <sheetViews>
    <sheetView topLeftCell="A19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41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43"/>
  <sheetViews>
    <sheetView topLeftCell="A20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42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D43"/>
  <sheetViews>
    <sheetView topLeftCell="A7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43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3" tint="0.39997558519241921"/>
  </sheetPr>
  <dimension ref="A1:L43"/>
  <sheetViews>
    <sheetView topLeftCell="A7" zoomScaleNormal="100" zoomScaleSheetLayoutView="90" workbookViewId="0">
      <selection activeCell="L16" sqref="L16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7" width="8.85546875" style="1"/>
    <col min="8" max="8" width="10.140625" style="1" bestFit="1" customWidth="1"/>
    <col min="9" max="11" width="8.85546875" style="1"/>
    <col min="12" max="12" width="10.140625" style="1" bestFit="1" customWidth="1"/>
    <col min="13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33</v>
      </c>
      <c r="B7" s="67"/>
      <c r="C7" s="67"/>
    </row>
    <row r="8" spans="1:4" ht="15.75" x14ac:dyDescent="0.2">
      <c r="A8" s="67" t="s">
        <v>44</v>
      </c>
      <c r="B8" s="67"/>
      <c r="C8" s="67"/>
    </row>
    <row r="9" spans="1:4" ht="21" customHeight="1" x14ac:dyDescent="0.2">
      <c r="A9" s="2"/>
      <c r="B9" s="2"/>
      <c r="C9" s="2"/>
      <c r="D9" s="51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/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25500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12" s="15" customFormat="1" ht="16.5" customHeight="1" x14ac:dyDescent="0.25">
      <c r="A17" s="61"/>
      <c r="B17" s="13">
        <v>2</v>
      </c>
      <c r="C17" s="14" t="s">
        <v>9</v>
      </c>
      <c r="D17" s="20">
        <f>13650+11850</f>
        <v>25500</v>
      </c>
      <c r="H17" s="47"/>
      <c r="L17" s="50"/>
    </row>
    <row r="18" spans="1:12" s="15" customFormat="1" ht="16.5" customHeight="1" x14ac:dyDescent="0.25">
      <c r="A18" s="61"/>
      <c r="B18" s="13">
        <v>3</v>
      </c>
      <c r="C18" s="14" t="s">
        <v>10</v>
      </c>
      <c r="D18" s="20"/>
    </row>
    <row r="19" spans="1:12" s="15" customFormat="1" ht="16.5" customHeight="1" x14ac:dyDescent="0.25">
      <c r="A19" s="61"/>
      <c r="B19" s="13">
        <v>4</v>
      </c>
      <c r="C19" s="16" t="s">
        <v>11</v>
      </c>
      <c r="D19" s="20"/>
    </row>
    <row r="20" spans="1:12" s="15" customFormat="1" ht="16.5" customHeight="1" x14ac:dyDescent="0.25">
      <c r="A20" s="61"/>
      <c r="B20" s="13">
        <v>5</v>
      </c>
      <c r="C20" s="16" t="s">
        <v>12</v>
      </c>
      <c r="D20" s="20"/>
    </row>
    <row r="21" spans="1:12" s="15" customFormat="1" ht="16.5" customHeight="1" x14ac:dyDescent="0.25">
      <c r="A21" s="61"/>
      <c r="B21" s="13">
        <v>6</v>
      </c>
      <c r="C21" s="16" t="s">
        <v>61</v>
      </c>
      <c r="D21" s="21"/>
    </row>
    <row r="22" spans="1:12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12" s="15" customFormat="1" ht="16.5" customHeight="1" x14ac:dyDescent="0.25">
      <c r="A23" s="61"/>
      <c r="B23" s="36"/>
      <c r="C23" s="17"/>
      <c r="D23" s="20"/>
    </row>
    <row r="24" spans="1:12" s="15" customFormat="1" ht="16.5" customHeight="1" x14ac:dyDescent="0.25">
      <c r="A24" s="61"/>
      <c r="B24" s="36"/>
      <c r="C24" s="17"/>
      <c r="D24" s="20"/>
    </row>
    <row r="25" spans="1:12" s="15" customFormat="1" ht="16.5" customHeight="1" x14ac:dyDescent="0.25">
      <c r="A25" s="61"/>
      <c r="B25" s="36"/>
      <c r="C25" s="18"/>
      <c r="D25" s="20"/>
    </row>
    <row r="26" spans="1:12" s="15" customFormat="1" ht="16.5" customHeight="1" x14ac:dyDescent="0.25">
      <c r="A26" s="61"/>
      <c r="B26" s="36"/>
      <c r="C26" s="18"/>
      <c r="D26" s="20"/>
    </row>
    <row r="27" spans="1:12" s="15" customFormat="1" ht="16.5" customHeight="1" x14ac:dyDescent="0.25">
      <c r="A27" s="62"/>
      <c r="B27" s="37"/>
      <c r="C27" s="18"/>
      <c r="D27" s="20"/>
    </row>
    <row r="28" spans="1:12" ht="21" hidden="1" customHeight="1" x14ac:dyDescent="0.2">
      <c r="A28" s="54" t="s">
        <v>15</v>
      </c>
      <c r="B28" s="55"/>
      <c r="C28" s="55"/>
      <c r="D28" s="55"/>
    </row>
    <row r="29" spans="1:12" s="8" customFormat="1" ht="26.25" hidden="1" customHeight="1" x14ac:dyDescent="0.25">
      <c r="A29" s="56" t="s">
        <v>2</v>
      </c>
      <c r="B29" s="57"/>
      <c r="C29" s="23" t="s">
        <v>3</v>
      </c>
      <c r="D29" s="43"/>
    </row>
    <row r="30" spans="1:12" s="8" customFormat="1" ht="26.25" hidden="1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12" s="8" customFormat="1" ht="26.25" hidden="1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12" s="15" customFormat="1" ht="16.5" hidden="1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hidden="1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hidden="1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hidden="1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hidden="1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hidden="1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hidden="1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hidden="1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hidden="1" customHeight="1" x14ac:dyDescent="0.25">
      <c r="A40" s="61"/>
      <c r="B40" s="36"/>
      <c r="C40" s="17"/>
      <c r="D40" s="20"/>
    </row>
    <row r="41" spans="1:4" s="15" customFormat="1" ht="16.5" hidden="1" customHeight="1" x14ac:dyDescent="0.25">
      <c r="A41" s="61"/>
      <c r="B41" s="36"/>
      <c r="C41" s="18"/>
      <c r="D41" s="20"/>
    </row>
    <row r="42" spans="1:4" s="15" customFormat="1" ht="16.5" hidden="1" customHeight="1" x14ac:dyDescent="0.25">
      <c r="A42" s="61"/>
      <c r="B42" s="36"/>
      <c r="C42" s="18"/>
      <c r="D42" s="20"/>
    </row>
    <row r="43" spans="1:4" s="15" customFormat="1" ht="16.5" hidden="1" customHeight="1" x14ac:dyDescent="0.25">
      <c r="A43" s="62"/>
      <c r="B43" s="37"/>
      <c r="C43" s="18"/>
      <c r="D43" s="20"/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39997558519241921"/>
  </sheetPr>
  <dimension ref="A1:E43"/>
  <sheetViews>
    <sheetView view="pageBreakPreview" zoomScale="90" zoomScaleNormal="100" zoomScaleSheetLayoutView="90" workbookViewId="0">
      <selection activeCell="H35" sqref="H35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5703125" style="1" customWidth="1"/>
    <col min="5" max="5" width="11.7109375" style="1" customWidth="1"/>
    <col min="6" max="12" width="8.85546875" style="1" customWidth="1"/>
    <col min="13" max="244" width="8.85546875" style="1"/>
    <col min="245" max="246" width="4.5703125" style="1" customWidth="1"/>
    <col min="247" max="247" width="17.42578125" style="1" customWidth="1"/>
    <col min="248" max="248" width="25.140625" style="1" customWidth="1"/>
    <col min="249" max="251" width="8.85546875" style="1" customWidth="1"/>
    <col min="252" max="256" width="15.7109375" style="1" customWidth="1"/>
    <col min="257" max="500" width="8.85546875" style="1"/>
    <col min="501" max="502" width="4.5703125" style="1" customWidth="1"/>
    <col min="503" max="503" width="17.42578125" style="1" customWidth="1"/>
    <col min="504" max="504" width="25.140625" style="1" customWidth="1"/>
    <col min="505" max="507" width="8.85546875" style="1" customWidth="1"/>
    <col min="508" max="512" width="15.7109375" style="1" customWidth="1"/>
    <col min="513" max="756" width="8.85546875" style="1"/>
    <col min="757" max="758" width="4.5703125" style="1" customWidth="1"/>
    <col min="759" max="759" width="17.42578125" style="1" customWidth="1"/>
    <col min="760" max="760" width="25.140625" style="1" customWidth="1"/>
    <col min="761" max="763" width="8.85546875" style="1" customWidth="1"/>
    <col min="764" max="768" width="15.7109375" style="1" customWidth="1"/>
    <col min="769" max="1012" width="8.85546875" style="1"/>
    <col min="1013" max="1014" width="4.5703125" style="1" customWidth="1"/>
    <col min="1015" max="1015" width="17.42578125" style="1" customWidth="1"/>
    <col min="1016" max="1016" width="25.140625" style="1" customWidth="1"/>
    <col min="1017" max="1019" width="8.85546875" style="1" customWidth="1"/>
    <col min="1020" max="1024" width="15.7109375" style="1" customWidth="1"/>
    <col min="1025" max="1268" width="8.85546875" style="1"/>
    <col min="1269" max="1270" width="4.5703125" style="1" customWidth="1"/>
    <col min="1271" max="1271" width="17.42578125" style="1" customWidth="1"/>
    <col min="1272" max="1272" width="25.140625" style="1" customWidth="1"/>
    <col min="1273" max="1275" width="8.85546875" style="1" customWidth="1"/>
    <col min="1276" max="1280" width="15.7109375" style="1" customWidth="1"/>
    <col min="1281" max="1524" width="8.85546875" style="1"/>
    <col min="1525" max="1526" width="4.5703125" style="1" customWidth="1"/>
    <col min="1527" max="1527" width="17.42578125" style="1" customWidth="1"/>
    <col min="1528" max="1528" width="25.140625" style="1" customWidth="1"/>
    <col min="1529" max="1531" width="8.85546875" style="1" customWidth="1"/>
    <col min="1532" max="1536" width="15.7109375" style="1" customWidth="1"/>
    <col min="1537" max="1780" width="8.85546875" style="1"/>
    <col min="1781" max="1782" width="4.5703125" style="1" customWidth="1"/>
    <col min="1783" max="1783" width="17.42578125" style="1" customWidth="1"/>
    <col min="1784" max="1784" width="25.140625" style="1" customWidth="1"/>
    <col min="1785" max="1787" width="8.85546875" style="1" customWidth="1"/>
    <col min="1788" max="1792" width="15.7109375" style="1" customWidth="1"/>
    <col min="1793" max="2036" width="8.85546875" style="1"/>
    <col min="2037" max="2038" width="4.5703125" style="1" customWidth="1"/>
    <col min="2039" max="2039" width="17.42578125" style="1" customWidth="1"/>
    <col min="2040" max="2040" width="25.140625" style="1" customWidth="1"/>
    <col min="2041" max="2043" width="8.85546875" style="1" customWidth="1"/>
    <col min="2044" max="2048" width="15.7109375" style="1" customWidth="1"/>
    <col min="2049" max="2292" width="8.85546875" style="1"/>
    <col min="2293" max="2294" width="4.5703125" style="1" customWidth="1"/>
    <col min="2295" max="2295" width="17.42578125" style="1" customWidth="1"/>
    <col min="2296" max="2296" width="25.140625" style="1" customWidth="1"/>
    <col min="2297" max="2299" width="8.85546875" style="1" customWidth="1"/>
    <col min="2300" max="2304" width="15.7109375" style="1" customWidth="1"/>
    <col min="2305" max="2548" width="8.85546875" style="1"/>
    <col min="2549" max="2550" width="4.5703125" style="1" customWidth="1"/>
    <col min="2551" max="2551" width="17.42578125" style="1" customWidth="1"/>
    <col min="2552" max="2552" width="25.140625" style="1" customWidth="1"/>
    <col min="2553" max="2555" width="8.85546875" style="1" customWidth="1"/>
    <col min="2556" max="2560" width="15.7109375" style="1" customWidth="1"/>
    <col min="2561" max="2804" width="8.85546875" style="1"/>
    <col min="2805" max="2806" width="4.5703125" style="1" customWidth="1"/>
    <col min="2807" max="2807" width="17.42578125" style="1" customWidth="1"/>
    <col min="2808" max="2808" width="25.140625" style="1" customWidth="1"/>
    <col min="2809" max="2811" width="8.85546875" style="1" customWidth="1"/>
    <col min="2812" max="2816" width="15.7109375" style="1" customWidth="1"/>
    <col min="2817" max="3060" width="8.85546875" style="1"/>
    <col min="3061" max="3062" width="4.5703125" style="1" customWidth="1"/>
    <col min="3063" max="3063" width="17.42578125" style="1" customWidth="1"/>
    <col min="3064" max="3064" width="25.140625" style="1" customWidth="1"/>
    <col min="3065" max="3067" width="8.85546875" style="1" customWidth="1"/>
    <col min="3068" max="3072" width="15.7109375" style="1" customWidth="1"/>
    <col min="3073" max="3316" width="8.85546875" style="1"/>
    <col min="3317" max="3318" width="4.5703125" style="1" customWidth="1"/>
    <col min="3319" max="3319" width="17.42578125" style="1" customWidth="1"/>
    <col min="3320" max="3320" width="25.140625" style="1" customWidth="1"/>
    <col min="3321" max="3323" width="8.85546875" style="1" customWidth="1"/>
    <col min="3324" max="3328" width="15.7109375" style="1" customWidth="1"/>
    <col min="3329" max="3572" width="8.85546875" style="1"/>
    <col min="3573" max="3574" width="4.5703125" style="1" customWidth="1"/>
    <col min="3575" max="3575" width="17.42578125" style="1" customWidth="1"/>
    <col min="3576" max="3576" width="25.140625" style="1" customWidth="1"/>
    <col min="3577" max="3579" width="8.85546875" style="1" customWidth="1"/>
    <col min="3580" max="3584" width="15.7109375" style="1" customWidth="1"/>
    <col min="3585" max="3828" width="8.85546875" style="1"/>
    <col min="3829" max="3830" width="4.5703125" style="1" customWidth="1"/>
    <col min="3831" max="3831" width="17.42578125" style="1" customWidth="1"/>
    <col min="3832" max="3832" width="25.140625" style="1" customWidth="1"/>
    <col min="3833" max="3835" width="8.85546875" style="1" customWidth="1"/>
    <col min="3836" max="3840" width="15.7109375" style="1" customWidth="1"/>
    <col min="3841" max="4084" width="8.85546875" style="1"/>
    <col min="4085" max="4086" width="4.5703125" style="1" customWidth="1"/>
    <col min="4087" max="4087" width="17.42578125" style="1" customWidth="1"/>
    <col min="4088" max="4088" width="25.140625" style="1" customWidth="1"/>
    <col min="4089" max="4091" width="8.85546875" style="1" customWidth="1"/>
    <col min="4092" max="4096" width="15.7109375" style="1" customWidth="1"/>
    <col min="4097" max="4340" width="8.85546875" style="1"/>
    <col min="4341" max="4342" width="4.5703125" style="1" customWidth="1"/>
    <col min="4343" max="4343" width="17.42578125" style="1" customWidth="1"/>
    <col min="4344" max="4344" width="25.140625" style="1" customWidth="1"/>
    <col min="4345" max="4347" width="8.85546875" style="1" customWidth="1"/>
    <col min="4348" max="4352" width="15.7109375" style="1" customWidth="1"/>
    <col min="4353" max="4596" width="8.85546875" style="1"/>
    <col min="4597" max="4598" width="4.5703125" style="1" customWidth="1"/>
    <col min="4599" max="4599" width="17.42578125" style="1" customWidth="1"/>
    <col min="4600" max="4600" width="25.140625" style="1" customWidth="1"/>
    <col min="4601" max="4603" width="8.85546875" style="1" customWidth="1"/>
    <col min="4604" max="4608" width="15.7109375" style="1" customWidth="1"/>
    <col min="4609" max="4852" width="8.85546875" style="1"/>
    <col min="4853" max="4854" width="4.5703125" style="1" customWidth="1"/>
    <col min="4855" max="4855" width="17.42578125" style="1" customWidth="1"/>
    <col min="4856" max="4856" width="25.140625" style="1" customWidth="1"/>
    <col min="4857" max="4859" width="8.85546875" style="1" customWidth="1"/>
    <col min="4860" max="4864" width="15.7109375" style="1" customWidth="1"/>
    <col min="4865" max="5108" width="8.85546875" style="1"/>
    <col min="5109" max="5110" width="4.5703125" style="1" customWidth="1"/>
    <col min="5111" max="5111" width="17.42578125" style="1" customWidth="1"/>
    <col min="5112" max="5112" width="25.140625" style="1" customWidth="1"/>
    <col min="5113" max="5115" width="8.85546875" style="1" customWidth="1"/>
    <col min="5116" max="5120" width="15.7109375" style="1" customWidth="1"/>
    <col min="5121" max="5364" width="8.85546875" style="1"/>
    <col min="5365" max="5366" width="4.5703125" style="1" customWidth="1"/>
    <col min="5367" max="5367" width="17.42578125" style="1" customWidth="1"/>
    <col min="5368" max="5368" width="25.140625" style="1" customWidth="1"/>
    <col min="5369" max="5371" width="8.85546875" style="1" customWidth="1"/>
    <col min="5372" max="5376" width="15.7109375" style="1" customWidth="1"/>
    <col min="5377" max="5620" width="8.85546875" style="1"/>
    <col min="5621" max="5622" width="4.5703125" style="1" customWidth="1"/>
    <col min="5623" max="5623" width="17.42578125" style="1" customWidth="1"/>
    <col min="5624" max="5624" width="25.140625" style="1" customWidth="1"/>
    <col min="5625" max="5627" width="8.85546875" style="1" customWidth="1"/>
    <col min="5628" max="5632" width="15.7109375" style="1" customWidth="1"/>
    <col min="5633" max="5876" width="8.85546875" style="1"/>
    <col min="5877" max="5878" width="4.5703125" style="1" customWidth="1"/>
    <col min="5879" max="5879" width="17.42578125" style="1" customWidth="1"/>
    <col min="5880" max="5880" width="25.140625" style="1" customWidth="1"/>
    <col min="5881" max="5883" width="8.85546875" style="1" customWidth="1"/>
    <col min="5884" max="5888" width="15.7109375" style="1" customWidth="1"/>
    <col min="5889" max="6132" width="8.85546875" style="1"/>
    <col min="6133" max="6134" width="4.5703125" style="1" customWidth="1"/>
    <col min="6135" max="6135" width="17.42578125" style="1" customWidth="1"/>
    <col min="6136" max="6136" width="25.140625" style="1" customWidth="1"/>
    <col min="6137" max="6139" width="8.85546875" style="1" customWidth="1"/>
    <col min="6140" max="6144" width="15.7109375" style="1" customWidth="1"/>
    <col min="6145" max="6388" width="8.85546875" style="1"/>
    <col min="6389" max="6390" width="4.5703125" style="1" customWidth="1"/>
    <col min="6391" max="6391" width="17.42578125" style="1" customWidth="1"/>
    <col min="6392" max="6392" width="25.140625" style="1" customWidth="1"/>
    <col min="6393" max="6395" width="8.85546875" style="1" customWidth="1"/>
    <col min="6396" max="6400" width="15.7109375" style="1" customWidth="1"/>
    <col min="6401" max="6644" width="8.85546875" style="1"/>
    <col min="6645" max="6646" width="4.5703125" style="1" customWidth="1"/>
    <col min="6647" max="6647" width="17.42578125" style="1" customWidth="1"/>
    <col min="6648" max="6648" width="25.140625" style="1" customWidth="1"/>
    <col min="6649" max="6651" width="8.85546875" style="1" customWidth="1"/>
    <col min="6652" max="6656" width="15.7109375" style="1" customWidth="1"/>
    <col min="6657" max="6900" width="8.85546875" style="1"/>
    <col min="6901" max="6902" width="4.5703125" style="1" customWidth="1"/>
    <col min="6903" max="6903" width="17.42578125" style="1" customWidth="1"/>
    <col min="6904" max="6904" width="25.140625" style="1" customWidth="1"/>
    <col min="6905" max="6907" width="8.85546875" style="1" customWidth="1"/>
    <col min="6908" max="6912" width="15.7109375" style="1" customWidth="1"/>
    <col min="6913" max="7156" width="8.85546875" style="1"/>
    <col min="7157" max="7158" width="4.5703125" style="1" customWidth="1"/>
    <col min="7159" max="7159" width="17.42578125" style="1" customWidth="1"/>
    <col min="7160" max="7160" width="25.140625" style="1" customWidth="1"/>
    <col min="7161" max="7163" width="8.85546875" style="1" customWidth="1"/>
    <col min="7164" max="7168" width="15.7109375" style="1" customWidth="1"/>
    <col min="7169" max="7412" width="8.85546875" style="1"/>
    <col min="7413" max="7414" width="4.5703125" style="1" customWidth="1"/>
    <col min="7415" max="7415" width="17.42578125" style="1" customWidth="1"/>
    <col min="7416" max="7416" width="25.140625" style="1" customWidth="1"/>
    <col min="7417" max="7419" width="8.85546875" style="1" customWidth="1"/>
    <col min="7420" max="7424" width="15.7109375" style="1" customWidth="1"/>
    <col min="7425" max="7668" width="8.85546875" style="1"/>
    <col min="7669" max="7670" width="4.5703125" style="1" customWidth="1"/>
    <col min="7671" max="7671" width="17.42578125" style="1" customWidth="1"/>
    <col min="7672" max="7672" width="25.140625" style="1" customWidth="1"/>
    <col min="7673" max="7675" width="8.85546875" style="1" customWidth="1"/>
    <col min="7676" max="7680" width="15.7109375" style="1" customWidth="1"/>
    <col min="7681" max="7924" width="8.85546875" style="1"/>
    <col min="7925" max="7926" width="4.5703125" style="1" customWidth="1"/>
    <col min="7927" max="7927" width="17.42578125" style="1" customWidth="1"/>
    <col min="7928" max="7928" width="25.140625" style="1" customWidth="1"/>
    <col min="7929" max="7931" width="8.85546875" style="1" customWidth="1"/>
    <col min="7932" max="7936" width="15.7109375" style="1" customWidth="1"/>
    <col min="7937" max="8180" width="8.85546875" style="1"/>
    <col min="8181" max="8182" width="4.5703125" style="1" customWidth="1"/>
    <col min="8183" max="8183" width="17.42578125" style="1" customWidth="1"/>
    <col min="8184" max="8184" width="25.140625" style="1" customWidth="1"/>
    <col min="8185" max="8187" width="8.85546875" style="1" customWidth="1"/>
    <col min="8188" max="8192" width="15.7109375" style="1" customWidth="1"/>
    <col min="8193" max="8436" width="8.85546875" style="1"/>
    <col min="8437" max="8438" width="4.5703125" style="1" customWidth="1"/>
    <col min="8439" max="8439" width="17.42578125" style="1" customWidth="1"/>
    <col min="8440" max="8440" width="25.140625" style="1" customWidth="1"/>
    <col min="8441" max="8443" width="8.85546875" style="1" customWidth="1"/>
    <col min="8444" max="8448" width="15.7109375" style="1" customWidth="1"/>
    <col min="8449" max="8692" width="8.85546875" style="1"/>
    <col min="8693" max="8694" width="4.5703125" style="1" customWidth="1"/>
    <col min="8695" max="8695" width="17.42578125" style="1" customWidth="1"/>
    <col min="8696" max="8696" width="25.140625" style="1" customWidth="1"/>
    <col min="8697" max="8699" width="8.85546875" style="1" customWidth="1"/>
    <col min="8700" max="8704" width="15.7109375" style="1" customWidth="1"/>
    <col min="8705" max="8948" width="8.85546875" style="1"/>
    <col min="8949" max="8950" width="4.5703125" style="1" customWidth="1"/>
    <col min="8951" max="8951" width="17.42578125" style="1" customWidth="1"/>
    <col min="8952" max="8952" width="25.140625" style="1" customWidth="1"/>
    <col min="8953" max="8955" width="8.85546875" style="1" customWidth="1"/>
    <col min="8956" max="8960" width="15.7109375" style="1" customWidth="1"/>
    <col min="8961" max="9204" width="8.85546875" style="1"/>
    <col min="9205" max="9206" width="4.5703125" style="1" customWidth="1"/>
    <col min="9207" max="9207" width="17.42578125" style="1" customWidth="1"/>
    <col min="9208" max="9208" width="25.140625" style="1" customWidth="1"/>
    <col min="9209" max="9211" width="8.85546875" style="1" customWidth="1"/>
    <col min="9212" max="9216" width="15.7109375" style="1" customWidth="1"/>
    <col min="9217" max="9460" width="8.85546875" style="1"/>
    <col min="9461" max="9462" width="4.5703125" style="1" customWidth="1"/>
    <col min="9463" max="9463" width="17.42578125" style="1" customWidth="1"/>
    <col min="9464" max="9464" width="25.140625" style="1" customWidth="1"/>
    <col min="9465" max="9467" width="8.85546875" style="1" customWidth="1"/>
    <col min="9468" max="9472" width="15.7109375" style="1" customWidth="1"/>
    <col min="9473" max="9716" width="8.85546875" style="1"/>
    <col min="9717" max="9718" width="4.5703125" style="1" customWidth="1"/>
    <col min="9719" max="9719" width="17.42578125" style="1" customWidth="1"/>
    <col min="9720" max="9720" width="25.140625" style="1" customWidth="1"/>
    <col min="9721" max="9723" width="8.85546875" style="1" customWidth="1"/>
    <col min="9724" max="9728" width="15.7109375" style="1" customWidth="1"/>
    <col min="9729" max="9972" width="8.85546875" style="1"/>
    <col min="9973" max="9974" width="4.5703125" style="1" customWidth="1"/>
    <col min="9975" max="9975" width="17.42578125" style="1" customWidth="1"/>
    <col min="9976" max="9976" width="25.140625" style="1" customWidth="1"/>
    <col min="9977" max="9979" width="8.85546875" style="1" customWidth="1"/>
    <col min="9980" max="9984" width="15.7109375" style="1" customWidth="1"/>
    <col min="9985" max="10228" width="8.85546875" style="1"/>
    <col min="10229" max="10230" width="4.5703125" style="1" customWidth="1"/>
    <col min="10231" max="10231" width="17.42578125" style="1" customWidth="1"/>
    <col min="10232" max="10232" width="25.140625" style="1" customWidth="1"/>
    <col min="10233" max="10235" width="8.85546875" style="1" customWidth="1"/>
    <col min="10236" max="10240" width="15.7109375" style="1" customWidth="1"/>
    <col min="10241" max="10484" width="8.85546875" style="1"/>
    <col min="10485" max="10486" width="4.5703125" style="1" customWidth="1"/>
    <col min="10487" max="10487" width="17.42578125" style="1" customWidth="1"/>
    <col min="10488" max="10488" width="25.140625" style="1" customWidth="1"/>
    <col min="10489" max="10491" width="8.85546875" style="1" customWidth="1"/>
    <col min="10492" max="10496" width="15.7109375" style="1" customWidth="1"/>
    <col min="10497" max="10740" width="8.85546875" style="1"/>
    <col min="10741" max="10742" width="4.5703125" style="1" customWidth="1"/>
    <col min="10743" max="10743" width="17.42578125" style="1" customWidth="1"/>
    <col min="10744" max="10744" width="25.140625" style="1" customWidth="1"/>
    <col min="10745" max="10747" width="8.85546875" style="1" customWidth="1"/>
    <col min="10748" max="10752" width="15.7109375" style="1" customWidth="1"/>
    <col min="10753" max="10996" width="8.85546875" style="1"/>
    <col min="10997" max="10998" width="4.5703125" style="1" customWidth="1"/>
    <col min="10999" max="10999" width="17.42578125" style="1" customWidth="1"/>
    <col min="11000" max="11000" width="25.140625" style="1" customWidth="1"/>
    <col min="11001" max="11003" width="8.85546875" style="1" customWidth="1"/>
    <col min="11004" max="11008" width="15.7109375" style="1" customWidth="1"/>
    <col min="11009" max="11252" width="8.85546875" style="1"/>
    <col min="11253" max="11254" width="4.5703125" style="1" customWidth="1"/>
    <col min="11255" max="11255" width="17.42578125" style="1" customWidth="1"/>
    <col min="11256" max="11256" width="25.140625" style="1" customWidth="1"/>
    <col min="11257" max="11259" width="8.85546875" style="1" customWidth="1"/>
    <col min="11260" max="11264" width="15.7109375" style="1" customWidth="1"/>
    <col min="11265" max="11508" width="8.85546875" style="1"/>
    <col min="11509" max="11510" width="4.5703125" style="1" customWidth="1"/>
    <col min="11511" max="11511" width="17.42578125" style="1" customWidth="1"/>
    <col min="11512" max="11512" width="25.140625" style="1" customWidth="1"/>
    <col min="11513" max="11515" width="8.85546875" style="1" customWidth="1"/>
    <col min="11516" max="11520" width="15.7109375" style="1" customWidth="1"/>
    <col min="11521" max="11764" width="8.85546875" style="1"/>
    <col min="11765" max="11766" width="4.5703125" style="1" customWidth="1"/>
    <col min="11767" max="11767" width="17.42578125" style="1" customWidth="1"/>
    <col min="11768" max="11768" width="25.140625" style="1" customWidth="1"/>
    <col min="11769" max="11771" width="8.85546875" style="1" customWidth="1"/>
    <col min="11772" max="11776" width="15.7109375" style="1" customWidth="1"/>
    <col min="11777" max="12020" width="8.85546875" style="1"/>
    <col min="12021" max="12022" width="4.5703125" style="1" customWidth="1"/>
    <col min="12023" max="12023" width="17.42578125" style="1" customWidth="1"/>
    <col min="12024" max="12024" width="25.140625" style="1" customWidth="1"/>
    <col min="12025" max="12027" width="8.85546875" style="1" customWidth="1"/>
    <col min="12028" max="12032" width="15.7109375" style="1" customWidth="1"/>
    <col min="12033" max="12276" width="8.85546875" style="1"/>
    <col min="12277" max="12278" width="4.5703125" style="1" customWidth="1"/>
    <col min="12279" max="12279" width="17.42578125" style="1" customWidth="1"/>
    <col min="12280" max="12280" width="25.140625" style="1" customWidth="1"/>
    <col min="12281" max="12283" width="8.85546875" style="1" customWidth="1"/>
    <col min="12284" max="12288" width="15.7109375" style="1" customWidth="1"/>
    <col min="12289" max="12532" width="8.85546875" style="1"/>
    <col min="12533" max="12534" width="4.5703125" style="1" customWidth="1"/>
    <col min="12535" max="12535" width="17.42578125" style="1" customWidth="1"/>
    <col min="12536" max="12536" width="25.140625" style="1" customWidth="1"/>
    <col min="12537" max="12539" width="8.85546875" style="1" customWidth="1"/>
    <col min="12540" max="12544" width="15.7109375" style="1" customWidth="1"/>
    <col min="12545" max="12788" width="8.85546875" style="1"/>
    <col min="12789" max="12790" width="4.5703125" style="1" customWidth="1"/>
    <col min="12791" max="12791" width="17.42578125" style="1" customWidth="1"/>
    <col min="12792" max="12792" width="25.140625" style="1" customWidth="1"/>
    <col min="12793" max="12795" width="8.85546875" style="1" customWidth="1"/>
    <col min="12796" max="12800" width="15.7109375" style="1" customWidth="1"/>
    <col min="12801" max="13044" width="8.85546875" style="1"/>
    <col min="13045" max="13046" width="4.5703125" style="1" customWidth="1"/>
    <col min="13047" max="13047" width="17.42578125" style="1" customWidth="1"/>
    <col min="13048" max="13048" width="25.140625" style="1" customWidth="1"/>
    <col min="13049" max="13051" width="8.85546875" style="1" customWidth="1"/>
    <col min="13052" max="13056" width="15.7109375" style="1" customWidth="1"/>
    <col min="13057" max="13300" width="8.85546875" style="1"/>
    <col min="13301" max="13302" width="4.5703125" style="1" customWidth="1"/>
    <col min="13303" max="13303" width="17.42578125" style="1" customWidth="1"/>
    <col min="13304" max="13304" width="25.140625" style="1" customWidth="1"/>
    <col min="13305" max="13307" width="8.85546875" style="1" customWidth="1"/>
    <col min="13308" max="13312" width="15.7109375" style="1" customWidth="1"/>
    <col min="13313" max="13556" width="8.85546875" style="1"/>
    <col min="13557" max="13558" width="4.5703125" style="1" customWidth="1"/>
    <col min="13559" max="13559" width="17.42578125" style="1" customWidth="1"/>
    <col min="13560" max="13560" width="25.140625" style="1" customWidth="1"/>
    <col min="13561" max="13563" width="8.85546875" style="1" customWidth="1"/>
    <col min="13564" max="13568" width="15.7109375" style="1" customWidth="1"/>
    <col min="13569" max="13812" width="8.85546875" style="1"/>
    <col min="13813" max="13814" width="4.5703125" style="1" customWidth="1"/>
    <col min="13815" max="13815" width="17.42578125" style="1" customWidth="1"/>
    <col min="13816" max="13816" width="25.140625" style="1" customWidth="1"/>
    <col min="13817" max="13819" width="8.85546875" style="1" customWidth="1"/>
    <col min="13820" max="13824" width="15.7109375" style="1" customWidth="1"/>
    <col min="13825" max="14068" width="8.85546875" style="1"/>
    <col min="14069" max="14070" width="4.5703125" style="1" customWidth="1"/>
    <col min="14071" max="14071" width="17.42578125" style="1" customWidth="1"/>
    <col min="14072" max="14072" width="25.140625" style="1" customWidth="1"/>
    <col min="14073" max="14075" width="8.85546875" style="1" customWidth="1"/>
    <col min="14076" max="14080" width="15.7109375" style="1" customWidth="1"/>
    <col min="14081" max="14324" width="8.85546875" style="1"/>
    <col min="14325" max="14326" width="4.5703125" style="1" customWidth="1"/>
    <col min="14327" max="14327" width="17.42578125" style="1" customWidth="1"/>
    <col min="14328" max="14328" width="25.140625" style="1" customWidth="1"/>
    <col min="14329" max="14331" width="8.85546875" style="1" customWidth="1"/>
    <col min="14332" max="14336" width="15.7109375" style="1" customWidth="1"/>
    <col min="14337" max="14580" width="8.85546875" style="1"/>
    <col min="14581" max="14582" width="4.5703125" style="1" customWidth="1"/>
    <col min="14583" max="14583" width="17.42578125" style="1" customWidth="1"/>
    <col min="14584" max="14584" width="25.140625" style="1" customWidth="1"/>
    <col min="14585" max="14587" width="8.85546875" style="1" customWidth="1"/>
    <col min="14588" max="14592" width="15.7109375" style="1" customWidth="1"/>
    <col min="14593" max="14836" width="8.85546875" style="1"/>
    <col min="14837" max="14838" width="4.5703125" style="1" customWidth="1"/>
    <col min="14839" max="14839" width="17.42578125" style="1" customWidth="1"/>
    <col min="14840" max="14840" width="25.140625" style="1" customWidth="1"/>
    <col min="14841" max="14843" width="8.85546875" style="1" customWidth="1"/>
    <col min="14844" max="14848" width="15.7109375" style="1" customWidth="1"/>
    <col min="14849" max="15092" width="8.85546875" style="1"/>
    <col min="15093" max="15094" width="4.5703125" style="1" customWidth="1"/>
    <col min="15095" max="15095" width="17.42578125" style="1" customWidth="1"/>
    <col min="15096" max="15096" width="25.140625" style="1" customWidth="1"/>
    <col min="15097" max="15099" width="8.85546875" style="1" customWidth="1"/>
    <col min="15100" max="15104" width="15.7109375" style="1" customWidth="1"/>
    <col min="15105" max="15348" width="8.85546875" style="1"/>
    <col min="15349" max="15350" width="4.5703125" style="1" customWidth="1"/>
    <col min="15351" max="15351" width="17.42578125" style="1" customWidth="1"/>
    <col min="15352" max="15352" width="25.140625" style="1" customWidth="1"/>
    <col min="15353" max="15355" width="8.85546875" style="1" customWidth="1"/>
    <col min="15356" max="15360" width="15.7109375" style="1" customWidth="1"/>
    <col min="15361" max="15604" width="8.85546875" style="1"/>
    <col min="15605" max="15606" width="4.5703125" style="1" customWidth="1"/>
    <col min="15607" max="15607" width="17.42578125" style="1" customWidth="1"/>
    <col min="15608" max="15608" width="25.140625" style="1" customWidth="1"/>
    <col min="15609" max="15611" width="8.85546875" style="1" customWidth="1"/>
    <col min="15612" max="15616" width="15.7109375" style="1" customWidth="1"/>
    <col min="15617" max="15860" width="8.85546875" style="1"/>
    <col min="15861" max="15862" width="4.5703125" style="1" customWidth="1"/>
    <col min="15863" max="15863" width="17.42578125" style="1" customWidth="1"/>
    <col min="15864" max="15864" width="25.140625" style="1" customWidth="1"/>
    <col min="15865" max="15867" width="8.85546875" style="1" customWidth="1"/>
    <col min="15868" max="15872" width="15.7109375" style="1" customWidth="1"/>
    <col min="15873" max="16116" width="8.85546875" style="1"/>
    <col min="16117" max="16118" width="4.5703125" style="1" customWidth="1"/>
    <col min="16119" max="16119" width="17.42578125" style="1" customWidth="1"/>
    <col min="16120" max="16120" width="25.140625" style="1" customWidth="1"/>
    <col min="16121" max="16123" width="8.85546875" style="1" customWidth="1"/>
    <col min="16124" max="16128" width="15.7109375" style="1" customWidth="1"/>
    <col min="16129" max="16379" width="8.85546875" style="1"/>
    <col min="16380" max="16380" width="8.85546875" style="1" customWidth="1"/>
    <col min="16381" max="16384" width="8.85546875" style="1"/>
  </cols>
  <sheetData>
    <row r="1" spans="1:5" ht="16.899999999999999" customHeight="1" x14ac:dyDescent="0.2"/>
    <row r="2" spans="1:5" ht="16.899999999999999" customHeight="1" x14ac:dyDescent="0.2"/>
    <row r="3" spans="1:5" ht="30.75" customHeight="1" x14ac:dyDescent="0.2">
      <c r="A3" s="70" t="s">
        <v>66</v>
      </c>
      <c r="B3" s="71"/>
      <c r="C3" s="71"/>
      <c r="D3" s="71"/>
    </row>
    <row r="4" spans="1:5" ht="15.75" x14ac:dyDescent="0.2">
      <c r="A4" s="5"/>
      <c r="B4" s="5"/>
      <c r="C4" s="5"/>
    </row>
    <row r="5" spans="1:5" ht="15.75" x14ac:dyDescent="0.2">
      <c r="A5" s="67" t="s">
        <v>64</v>
      </c>
      <c r="B5" s="67"/>
      <c r="C5" s="67"/>
    </row>
    <row r="6" spans="1:5" ht="15.75" x14ac:dyDescent="0.2">
      <c r="A6" s="7"/>
      <c r="B6" s="7"/>
      <c r="C6" s="7"/>
    </row>
    <row r="7" spans="1:5" ht="15.75" x14ac:dyDescent="0.2">
      <c r="A7" s="67" t="s">
        <v>16</v>
      </c>
      <c r="B7" s="67"/>
      <c r="C7" s="67"/>
    </row>
    <row r="8" spans="1:5" ht="15.75" x14ac:dyDescent="0.2">
      <c r="A8" s="67"/>
      <c r="B8" s="67"/>
      <c r="C8" s="67"/>
    </row>
    <row r="9" spans="1:5" ht="21" customHeight="1" x14ac:dyDescent="0.2">
      <c r="A9" s="2"/>
      <c r="B9" s="2"/>
      <c r="C9" s="2"/>
    </row>
    <row r="10" spans="1:5" ht="21" customHeight="1" x14ac:dyDescent="0.2">
      <c r="A10" s="68" t="s">
        <v>14</v>
      </c>
      <c r="B10" s="69"/>
      <c r="C10" s="69"/>
      <c r="D10" s="69"/>
    </row>
    <row r="11" spans="1:5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  <c r="E11" s="38"/>
    </row>
    <row r="12" spans="1:5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5" s="8" customFormat="1" ht="26.25" customHeight="1" x14ac:dyDescent="0.25">
      <c r="A13" s="58" t="s">
        <v>2</v>
      </c>
      <c r="B13" s="59"/>
      <c r="C13" s="3" t="s">
        <v>3</v>
      </c>
      <c r="D13" s="22">
        <f>SUM('80101:80195'!D13)</f>
        <v>2348.7800000000002</v>
      </c>
      <c r="E13" s="39"/>
    </row>
    <row r="14" spans="1:5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8743.8586840828011</v>
      </c>
      <c r="E14" s="39"/>
    </row>
    <row r="15" spans="1:5" s="8" customFormat="1" ht="26.25" customHeight="1" x14ac:dyDescent="0.25">
      <c r="A15" s="58" t="s">
        <v>6</v>
      </c>
      <c r="B15" s="59"/>
      <c r="C15" s="3" t="s">
        <v>7</v>
      </c>
      <c r="D15" s="22">
        <f>SUM('80101:80195'!D15)</f>
        <v>253798565.07000002</v>
      </c>
      <c r="E15" s="40"/>
    </row>
    <row r="16" spans="1:5" s="15" customFormat="1" ht="16.5" customHeight="1" x14ac:dyDescent="0.25">
      <c r="A16" s="60"/>
      <c r="B16" s="13">
        <v>1</v>
      </c>
      <c r="C16" s="14" t="s">
        <v>8</v>
      </c>
      <c r="D16" s="20">
        <f>SUM('80101:80195'!D16)</f>
        <v>246448804.80000001</v>
      </c>
      <c r="E16" s="41"/>
    </row>
    <row r="17" spans="1:5" s="15" customFormat="1" ht="16.5" customHeight="1" x14ac:dyDescent="0.25">
      <c r="A17" s="61"/>
      <c r="B17" s="13">
        <v>2</v>
      </c>
      <c r="C17" s="14" t="s">
        <v>9</v>
      </c>
      <c r="D17" s="20">
        <f>SUM('80101:80195'!D17)</f>
        <v>1959742</v>
      </c>
      <c r="E17" s="41"/>
    </row>
    <row r="18" spans="1:5" s="15" customFormat="1" ht="16.5" customHeight="1" x14ac:dyDescent="0.25">
      <c r="A18" s="61"/>
      <c r="B18" s="13">
        <v>3</v>
      </c>
      <c r="C18" s="14" t="s">
        <v>10</v>
      </c>
      <c r="D18" s="20">
        <f>SUM('80101:80195'!D18)</f>
        <v>2885397.3800000004</v>
      </c>
      <c r="E18" s="41"/>
    </row>
    <row r="19" spans="1:5" s="15" customFormat="1" ht="16.5" customHeight="1" x14ac:dyDescent="0.25">
      <c r="A19" s="61"/>
      <c r="B19" s="13">
        <v>4</v>
      </c>
      <c r="C19" s="16" t="s">
        <v>11</v>
      </c>
      <c r="D19" s="20">
        <f>SUM('80101:80195'!D19)</f>
        <v>1664900.4899999998</v>
      </c>
      <c r="E19" s="41"/>
    </row>
    <row r="20" spans="1:5" s="15" customFormat="1" ht="16.5" customHeight="1" x14ac:dyDescent="0.25">
      <c r="A20" s="61"/>
      <c r="B20" s="13">
        <v>5</v>
      </c>
      <c r="C20" s="16" t="s">
        <v>12</v>
      </c>
      <c r="D20" s="20">
        <f>SUM('80101:80195'!D20)</f>
        <v>839720.4</v>
      </c>
      <c r="E20" s="41"/>
    </row>
    <row r="21" spans="1:5" s="15" customFormat="1" ht="16.5" customHeight="1" x14ac:dyDescent="0.25">
      <c r="A21" s="61"/>
      <c r="B21" s="13">
        <v>6</v>
      </c>
      <c r="C21" s="16" t="s">
        <v>61</v>
      </c>
      <c r="D21" s="20">
        <f>SUM('80101:80195'!D21)</f>
        <v>0</v>
      </c>
      <c r="E21" s="41"/>
    </row>
    <row r="22" spans="1:5" s="15" customFormat="1" ht="16.5" customHeight="1" x14ac:dyDescent="0.25">
      <c r="A22" s="61"/>
      <c r="B22" s="13">
        <v>7</v>
      </c>
      <c r="C22" s="16" t="s">
        <v>13</v>
      </c>
      <c r="D22" s="22">
        <f>SUM('80101:80195'!D22)</f>
        <v>0</v>
      </c>
      <c r="E22" s="40"/>
    </row>
    <row r="23" spans="1:5" s="15" customFormat="1" ht="16.5" customHeight="1" x14ac:dyDescent="0.25">
      <c r="A23" s="61"/>
      <c r="B23" s="36"/>
      <c r="C23" s="17"/>
      <c r="D23" s="20">
        <f>SUM('80101:80195'!D23)</f>
        <v>0</v>
      </c>
      <c r="E23" s="41"/>
    </row>
    <row r="24" spans="1:5" s="15" customFormat="1" ht="16.5" customHeight="1" x14ac:dyDescent="0.25">
      <c r="A24" s="61"/>
      <c r="B24" s="36"/>
      <c r="C24" s="17"/>
      <c r="D24" s="20">
        <f>SUM('80101:80195'!D24)</f>
        <v>0</v>
      </c>
      <c r="E24" s="41"/>
    </row>
    <row r="25" spans="1:5" s="15" customFormat="1" ht="16.5" customHeight="1" x14ac:dyDescent="0.25">
      <c r="A25" s="61"/>
      <c r="B25" s="36"/>
      <c r="C25" s="18"/>
      <c r="D25" s="20">
        <f>SUM('80101:80195'!D25)</f>
        <v>0</v>
      </c>
      <c r="E25" s="41"/>
    </row>
    <row r="26" spans="1:5" s="15" customFormat="1" ht="16.5" customHeight="1" x14ac:dyDescent="0.25">
      <c r="A26" s="61"/>
      <c r="B26" s="36"/>
      <c r="C26" s="18"/>
      <c r="D26" s="20">
        <f>SUM('80101:80195'!D26)</f>
        <v>0</v>
      </c>
      <c r="E26" s="41"/>
    </row>
    <row r="27" spans="1:5" s="15" customFormat="1" ht="16.5" customHeight="1" x14ac:dyDescent="0.25">
      <c r="A27" s="62"/>
      <c r="B27" s="37"/>
      <c r="C27" s="18"/>
      <c r="D27" s="20">
        <f>SUM('80101:80195'!D27)</f>
        <v>0</v>
      </c>
      <c r="E27" s="41"/>
    </row>
    <row r="28" spans="1:5" ht="21" customHeight="1" x14ac:dyDescent="0.2">
      <c r="A28" s="54" t="s">
        <v>15</v>
      </c>
      <c r="B28" s="55"/>
      <c r="C28" s="55"/>
      <c r="D28" s="55"/>
      <c r="E28" s="42"/>
    </row>
    <row r="29" spans="1:5" s="8" customFormat="1" ht="26.25" customHeight="1" x14ac:dyDescent="0.25">
      <c r="A29" s="56" t="s">
        <v>2</v>
      </c>
      <c r="B29" s="57"/>
      <c r="C29" s="23" t="s">
        <v>3</v>
      </c>
      <c r="D29" s="43">
        <f>SUM('80101:80195'!D29)</f>
        <v>892.49</v>
      </c>
      <c r="E29" s="39"/>
    </row>
    <row r="30" spans="1:5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5034.6479839176536</v>
      </c>
      <c r="E30" s="39"/>
    </row>
    <row r="31" spans="1:5" s="8" customFormat="1" ht="26.25" customHeight="1" x14ac:dyDescent="0.25">
      <c r="A31" s="58" t="s">
        <v>6</v>
      </c>
      <c r="B31" s="59"/>
      <c r="C31" s="3" t="s">
        <v>7</v>
      </c>
      <c r="D31" s="22">
        <f>SUM('80101:80195'!D31)</f>
        <v>65710164.670000009</v>
      </c>
      <c r="E31" s="40"/>
    </row>
    <row r="32" spans="1:5" s="15" customFormat="1" ht="16.5" customHeight="1" x14ac:dyDescent="0.25">
      <c r="A32" s="60"/>
      <c r="B32" s="13">
        <v>1</v>
      </c>
      <c r="C32" s="14" t="s">
        <v>8</v>
      </c>
      <c r="D32" s="20">
        <f>SUM('80101:80195'!D32)</f>
        <v>53920475.75</v>
      </c>
      <c r="E32" s="41"/>
    </row>
    <row r="33" spans="1:5" s="15" customFormat="1" ht="16.5" customHeight="1" x14ac:dyDescent="0.25">
      <c r="A33" s="61"/>
      <c r="B33" s="13">
        <v>2</v>
      </c>
      <c r="C33" s="14" t="s">
        <v>62</v>
      </c>
      <c r="D33" s="20">
        <f>SUM('80101:80195'!D33)</f>
        <v>4419.6000000000004</v>
      </c>
      <c r="E33" s="41"/>
    </row>
    <row r="34" spans="1:5" s="15" customFormat="1" ht="16.5" customHeight="1" x14ac:dyDescent="0.25">
      <c r="A34" s="61"/>
      <c r="B34" s="13">
        <v>3</v>
      </c>
      <c r="C34" s="14" t="s">
        <v>63</v>
      </c>
      <c r="D34" s="20">
        <f>SUM('80101:80195'!D34)</f>
        <v>8758829.3499999996</v>
      </c>
      <c r="E34" s="41"/>
    </row>
    <row r="35" spans="1:5" s="15" customFormat="1" ht="16.5" customHeight="1" x14ac:dyDescent="0.25">
      <c r="A35" s="61"/>
      <c r="B35" s="13">
        <v>4</v>
      </c>
      <c r="C35" s="14" t="s">
        <v>9</v>
      </c>
      <c r="D35" s="20">
        <f>SUM('80101:80195'!D35)</f>
        <v>453985</v>
      </c>
      <c r="E35" s="41"/>
    </row>
    <row r="36" spans="1:5" s="15" customFormat="1" ht="16.5" customHeight="1" x14ac:dyDescent="0.25">
      <c r="A36" s="61"/>
      <c r="B36" s="13">
        <v>5</v>
      </c>
      <c r="C36" s="14" t="s">
        <v>10</v>
      </c>
      <c r="D36" s="20">
        <f>SUM('80101:80195'!D36)</f>
        <v>1344544.0699999998</v>
      </c>
      <c r="E36" s="41"/>
    </row>
    <row r="37" spans="1:5" s="15" customFormat="1" ht="16.5" customHeight="1" x14ac:dyDescent="0.25">
      <c r="A37" s="61"/>
      <c r="B37" s="13">
        <v>6</v>
      </c>
      <c r="C37" s="16" t="s">
        <v>11</v>
      </c>
      <c r="D37" s="20">
        <f>SUM('80101:80195'!D37)</f>
        <v>1227910.9000000001</v>
      </c>
      <c r="E37" s="41"/>
    </row>
    <row r="38" spans="1:5" s="15" customFormat="1" ht="16.5" customHeight="1" x14ac:dyDescent="0.25">
      <c r="A38" s="61"/>
      <c r="B38" s="13">
        <v>7</v>
      </c>
      <c r="C38" s="16" t="s">
        <v>61</v>
      </c>
      <c r="D38" s="20">
        <f>SUM('80101:80195'!D38)</f>
        <v>0</v>
      </c>
      <c r="E38" s="41"/>
    </row>
    <row r="39" spans="1:5" s="15" customFormat="1" ht="16.5" customHeight="1" x14ac:dyDescent="0.25">
      <c r="A39" s="61"/>
      <c r="B39" s="13">
        <v>8</v>
      </c>
      <c r="C39" s="16" t="s">
        <v>13</v>
      </c>
      <c r="D39" s="22">
        <f>SUM('80101:80195'!D39)</f>
        <v>0</v>
      </c>
      <c r="E39" s="40"/>
    </row>
    <row r="40" spans="1:5" s="15" customFormat="1" ht="16.5" customHeight="1" x14ac:dyDescent="0.25">
      <c r="A40" s="61"/>
      <c r="B40" s="36"/>
      <c r="C40" s="17"/>
      <c r="D40" s="20">
        <f>SUM('80101:80195'!D40)</f>
        <v>0</v>
      </c>
    </row>
    <row r="41" spans="1:5" s="15" customFormat="1" ht="16.5" customHeight="1" x14ac:dyDescent="0.25">
      <c r="A41" s="61"/>
      <c r="B41" s="36"/>
      <c r="C41" s="18"/>
      <c r="D41" s="20">
        <f>SUM('80101:80195'!D41)</f>
        <v>0</v>
      </c>
    </row>
    <row r="42" spans="1:5" s="15" customFormat="1" ht="16.5" customHeight="1" x14ac:dyDescent="0.25">
      <c r="A42" s="61"/>
      <c r="B42" s="36"/>
      <c r="C42" s="18"/>
      <c r="D42" s="20">
        <f>SUM('80101:80195'!D42)</f>
        <v>0</v>
      </c>
    </row>
    <row r="43" spans="1:5" s="15" customFormat="1" ht="16.5" customHeight="1" x14ac:dyDescent="0.25">
      <c r="A43" s="62"/>
      <c r="B43" s="37"/>
      <c r="C43" s="18"/>
      <c r="D43" s="20">
        <f>SUM('80101:80195'!D43)</f>
        <v>0</v>
      </c>
    </row>
  </sheetData>
  <mergeCells count="16">
    <mergeCell ref="A28:D28"/>
    <mergeCell ref="A29:B29"/>
    <mergeCell ref="A30:B30"/>
    <mergeCell ref="A31:B31"/>
    <mergeCell ref="A32:A43"/>
    <mergeCell ref="A12:B12"/>
    <mergeCell ref="A13:B13"/>
    <mergeCell ref="A14:B14"/>
    <mergeCell ref="A15:B15"/>
    <mergeCell ref="A16:A27"/>
    <mergeCell ref="A11:B11"/>
    <mergeCell ref="A3:D3"/>
    <mergeCell ref="A5:C5"/>
    <mergeCell ref="A7:C7"/>
    <mergeCell ref="A8:C8"/>
    <mergeCell ref="A10:D10"/>
  </mergeCells>
  <conditionalFormatting sqref="E13:E39">
    <cfRule type="cellIs" dxfId="3" priority="1" operator="equal">
      <formula>0</formula>
    </cfRule>
  </conditionalFormatting>
  <conditionalFormatting sqref="E15:E39">
    <cfRule type="cellIs" dxfId="2" priority="2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colBreaks count="1" manualBreakCount="1">
    <brk id="4" max="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L43"/>
  <sheetViews>
    <sheetView view="pageBreakPreview" topLeftCell="A28" zoomScale="90" zoomScaleNormal="100" zoomScaleSheetLayoutView="90" workbookViewId="0">
      <selection activeCell="S40" sqref="S40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5" width="8.85546875" style="1"/>
    <col min="6" max="6" width="13.140625" style="45" hidden="1" customWidth="1"/>
    <col min="7" max="8" width="8.85546875" style="1" hidden="1" customWidth="1"/>
    <col min="9" max="9" width="12.7109375" style="1" hidden="1" customWidth="1"/>
    <col min="10" max="12" width="8.85546875" style="1" hidden="1" customWidth="1"/>
    <col min="13" max="13" width="0" style="1" hidden="1" customWidth="1"/>
    <col min="14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6" ht="16.899999999999999" customHeight="1" x14ac:dyDescent="0.2"/>
    <row r="2" spans="1:6" ht="16.899999999999999" customHeight="1" x14ac:dyDescent="0.2"/>
    <row r="3" spans="1:6" ht="30.75" customHeight="1" x14ac:dyDescent="0.2">
      <c r="A3" s="70" t="s">
        <v>66</v>
      </c>
      <c r="B3" s="71"/>
      <c r="C3" s="71"/>
      <c r="D3" s="71"/>
    </row>
    <row r="4" spans="1:6" ht="15.75" x14ac:dyDescent="0.2">
      <c r="A4" s="5"/>
      <c r="B4" s="5"/>
      <c r="C4" s="5"/>
    </row>
    <row r="5" spans="1:6" ht="15.75" x14ac:dyDescent="0.2">
      <c r="A5" s="67" t="s">
        <v>64</v>
      </c>
      <c r="B5" s="67"/>
      <c r="C5" s="67"/>
    </row>
    <row r="6" spans="1:6" ht="15.75" x14ac:dyDescent="0.2">
      <c r="A6" s="7"/>
      <c r="B6" s="7"/>
      <c r="C6" s="7"/>
    </row>
    <row r="7" spans="1:6" ht="15.75" x14ac:dyDescent="0.2">
      <c r="A7" s="67" t="s">
        <v>16</v>
      </c>
      <c r="B7" s="67"/>
      <c r="C7" s="67"/>
    </row>
    <row r="8" spans="1:6" ht="15.75" x14ac:dyDescent="0.2">
      <c r="A8" s="67" t="s">
        <v>17</v>
      </c>
      <c r="B8" s="67"/>
      <c r="C8" s="67"/>
    </row>
    <row r="9" spans="1:6" ht="21" customHeight="1" x14ac:dyDescent="0.2">
      <c r="A9" s="2"/>
      <c r="B9" s="2"/>
      <c r="C9" s="2"/>
    </row>
    <row r="10" spans="1:6" ht="21" customHeight="1" x14ac:dyDescent="0.2">
      <c r="A10" s="68" t="s">
        <v>14</v>
      </c>
      <c r="B10" s="69"/>
      <c r="C10" s="69"/>
      <c r="D10" s="69"/>
    </row>
    <row r="11" spans="1:6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  <c r="F11" s="44"/>
    </row>
    <row r="12" spans="1:6" s="11" customFormat="1" ht="11.25" x14ac:dyDescent="0.25">
      <c r="A12" s="63">
        <v>1</v>
      </c>
      <c r="B12" s="64"/>
      <c r="C12" s="9">
        <v>2</v>
      </c>
      <c r="D12" s="10">
        <v>4</v>
      </c>
      <c r="F12" s="46"/>
    </row>
    <row r="13" spans="1:6" s="8" customFormat="1" ht="26.25" customHeight="1" x14ac:dyDescent="0.25">
      <c r="A13" s="58" t="s">
        <v>2</v>
      </c>
      <c r="B13" s="59"/>
      <c r="C13" s="3" t="s">
        <v>3</v>
      </c>
      <c r="D13" s="22">
        <f>486.03+123.06</f>
        <v>609.08999999999992</v>
      </c>
      <c r="F13" s="49">
        <v>80150</v>
      </c>
    </row>
    <row r="14" spans="1:6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8548.6171529111743</v>
      </c>
      <c r="F14" s="44"/>
    </row>
    <row r="15" spans="1:6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64324427.019999996</v>
      </c>
      <c r="F15" s="19">
        <f>SUM(F16:F22)</f>
        <v>12593701.48</v>
      </c>
    </row>
    <row r="16" spans="1:6" s="15" customFormat="1" ht="16.5" customHeight="1" x14ac:dyDescent="0.25">
      <c r="A16" s="60"/>
      <c r="B16" s="13">
        <v>1</v>
      </c>
      <c r="C16" s="14" t="s">
        <v>8</v>
      </c>
      <c r="D16" s="20">
        <f>51730725.54-D17-D18-D19-D20-D21-D22+F16</f>
        <v>62482526.659999996</v>
      </c>
      <c r="F16" s="48">
        <v>12593701.48</v>
      </c>
    </row>
    <row r="17" spans="1:9" s="15" customFormat="1" ht="16.5" customHeight="1" x14ac:dyDescent="0.25">
      <c r="A17" s="61"/>
      <c r="B17" s="13">
        <v>2</v>
      </c>
      <c r="C17" s="14" t="s">
        <v>9</v>
      </c>
      <c r="D17" s="20">
        <f>310646+84262</f>
        <v>394908</v>
      </c>
      <c r="F17" s="47"/>
    </row>
    <row r="18" spans="1:9" s="15" customFormat="1" ht="16.5" customHeight="1" x14ac:dyDescent="0.25">
      <c r="A18" s="61"/>
      <c r="B18" s="13">
        <v>3</v>
      </c>
      <c r="C18" s="14" t="s">
        <v>10</v>
      </c>
      <c r="D18" s="20">
        <f>653373.41+81192.63</f>
        <v>734566.04</v>
      </c>
      <c r="F18" s="47"/>
    </row>
    <row r="19" spans="1:9" s="15" customFormat="1" ht="16.5" customHeight="1" x14ac:dyDescent="0.25">
      <c r="A19" s="61"/>
      <c r="B19" s="13">
        <v>4</v>
      </c>
      <c r="C19" s="16" t="s">
        <v>11</v>
      </c>
      <c r="D19" s="20">
        <f>392640.76+39104.88</f>
        <v>431745.64</v>
      </c>
      <c r="F19" s="47"/>
    </row>
    <row r="20" spans="1:9" s="15" customFormat="1" ht="16.5" customHeight="1" x14ac:dyDescent="0.25">
      <c r="A20" s="61"/>
      <c r="B20" s="13">
        <v>5</v>
      </c>
      <c r="C20" s="16" t="s">
        <v>12</v>
      </c>
      <c r="D20" s="20">
        <f>212143.28+68537.4</f>
        <v>280680.68</v>
      </c>
      <c r="F20" s="47"/>
    </row>
    <row r="21" spans="1:9" s="15" customFormat="1" ht="16.5" customHeight="1" x14ac:dyDescent="0.25">
      <c r="A21" s="61"/>
      <c r="B21" s="13">
        <v>6</v>
      </c>
      <c r="C21" s="16" t="s">
        <v>61</v>
      </c>
      <c r="D21" s="21">
        <v>0</v>
      </c>
      <c r="F21" s="47"/>
    </row>
    <row r="22" spans="1:9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  <c r="F22" s="47"/>
    </row>
    <row r="23" spans="1:9" s="15" customFormat="1" ht="16.5" customHeight="1" x14ac:dyDescent="0.25">
      <c r="A23" s="61"/>
      <c r="B23" s="36"/>
      <c r="C23" s="17"/>
      <c r="D23" s="20"/>
      <c r="F23" s="47"/>
    </row>
    <row r="24" spans="1:9" s="15" customFormat="1" ht="16.5" customHeight="1" x14ac:dyDescent="0.25">
      <c r="A24" s="61"/>
      <c r="B24" s="36"/>
      <c r="C24" s="17"/>
      <c r="D24" s="20"/>
      <c r="F24" s="47"/>
    </row>
    <row r="25" spans="1:9" s="15" customFormat="1" ht="16.5" customHeight="1" x14ac:dyDescent="0.25">
      <c r="A25" s="61"/>
      <c r="B25" s="36"/>
      <c r="C25" s="18"/>
      <c r="D25" s="20"/>
      <c r="F25" s="47"/>
    </row>
    <row r="26" spans="1:9" s="15" customFormat="1" ht="16.5" customHeight="1" x14ac:dyDescent="0.25">
      <c r="A26" s="61"/>
      <c r="B26" s="36"/>
      <c r="C26" s="18"/>
      <c r="D26" s="20"/>
      <c r="F26" s="47"/>
    </row>
    <row r="27" spans="1:9" s="15" customFormat="1" ht="16.5" customHeight="1" x14ac:dyDescent="0.25">
      <c r="A27" s="62"/>
      <c r="B27" s="37"/>
      <c r="C27" s="18"/>
      <c r="D27" s="20"/>
      <c r="F27" s="47"/>
    </row>
    <row r="28" spans="1:9" ht="21" customHeight="1" x14ac:dyDescent="0.2">
      <c r="A28" s="54" t="s">
        <v>15</v>
      </c>
      <c r="B28" s="55"/>
      <c r="C28" s="55"/>
      <c r="D28" s="55"/>
    </row>
    <row r="29" spans="1:9" s="8" customFormat="1" ht="26.25" customHeight="1" x14ac:dyDescent="0.25">
      <c r="A29" s="56" t="s">
        <v>2</v>
      </c>
      <c r="B29" s="57"/>
      <c r="C29" s="23" t="s">
        <v>3</v>
      </c>
      <c r="D29" s="43">
        <f>45.76+125.84+1</f>
        <v>172.6</v>
      </c>
      <c r="F29" s="44"/>
    </row>
    <row r="30" spans="1:9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5104.3596465816927</v>
      </c>
      <c r="F30" s="44"/>
    </row>
    <row r="31" spans="1:9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13027012.35</v>
      </c>
      <c r="F31" s="19">
        <f>SUM(F32:F39)</f>
        <v>59154.2</v>
      </c>
      <c r="I31" s="44">
        <f>D31-F31</f>
        <v>12967858.15</v>
      </c>
    </row>
    <row r="32" spans="1:9" s="15" customFormat="1" ht="16.5" customHeight="1" x14ac:dyDescent="0.25">
      <c r="A32" s="60"/>
      <c r="B32" s="13">
        <v>1</v>
      </c>
      <c r="C32" s="14" t="s">
        <v>8</v>
      </c>
      <c r="D32" s="20">
        <f>12967858.15-D33-D34-D35-D36-D37-D38-D39+F32</f>
        <v>10572149.700000001</v>
      </c>
      <c r="F32" s="48">
        <v>59154.2</v>
      </c>
    </row>
    <row r="33" spans="1:6" s="15" customFormat="1" ht="16.5" customHeight="1" x14ac:dyDescent="0.25">
      <c r="A33" s="61"/>
      <c r="B33" s="13">
        <v>2</v>
      </c>
      <c r="C33" s="14" t="s">
        <v>62</v>
      </c>
      <c r="D33" s="20">
        <v>0</v>
      </c>
      <c r="F33" s="47"/>
    </row>
    <row r="34" spans="1:6" s="15" customFormat="1" ht="16.5" customHeight="1" x14ac:dyDescent="0.25">
      <c r="A34" s="61"/>
      <c r="B34" s="13">
        <v>3</v>
      </c>
      <c r="C34" s="14" t="s">
        <v>63</v>
      </c>
      <c r="D34" s="20">
        <v>1695522.86</v>
      </c>
      <c r="F34" s="47"/>
    </row>
    <row r="35" spans="1:6" s="15" customFormat="1" ht="16.5" customHeight="1" x14ac:dyDescent="0.25">
      <c r="A35" s="61"/>
      <c r="B35" s="13">
        <v>4</v>
      </c>
      <c r="C35" s="14" t="s">
        <v>9</v>
      </c>
      <c r="D35" s="20">
        <v>83039</v>
      </c>
      <c r="F35" s="47"/>
    </row>
    <row r="36" spans="1:6" s="15" customFormat="1" ht="16.5" customHeight="1" x14ac:dyDescent="0.25">
      <c r="A36" s="61"/>
      <c r="B36" s="13">
        <v>5</v>
      </c>
      <c r="C36" s="14" t="s">
        <v>10</v>
      </c>
      <c r="D36" s="20">
        <v>372054.79</v>
      </c>
      <c r="F36" s="47"/>
    </row>
    <row r="37" spans="1:6" s="15" customFormat="1" ht="16.5" customHeight="1" x14ac:dyDescent="0.25">
      <c r="A37" s="61"/>
      <c r="B37" s="13">
        <v>6</v>
      </c>
      <c r="C37" s="16" t="s">
        <v>11</v>
      </c>
      <c r="D37" s="21">
        <v>304246</v>
      </c>
      <c r="F37" s="47"/>
    </row>
    <row r="38" spans="1:6" s="15" customFormat="1" ht="16.5" customHeight="1" x14ac:dyDescent="0.25">
      <c r="A38" s="61"/>
      <c r="B38" s="13">
        <v>7</v>
      </c>
      <c r="C38" s="16" t="s">
        <v>61</v>
      </c>
      <c r="D38" s="20">
        <v>0</v>
      </c>
      <c r="F38" s="47"/>
    </row>
    <row r="39" spans="1:6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  <c r="F39" s="47"/>
    </row>
    <row r="40" spans="1:6" s="15" customFormat="1" ht="16.5" customHeight="1" x14ac:dyDescent="0.25">
      <c r="A40" s="61"/>
      <c r="B40" s="36"/>
      <c r="C40" s="17"/>
      <c r="D40" s="20"/>
      <c r="F40" s="47"/>
    </row>
    <row r="41" spans="1:6" s="15" customFormat="1" ht="16.5" customHeight="1" x14ac:dyDescent="0.25">
      <c r="A41" s="61"/>
      <c r="B41" s="36"/>
      <c r="C41" s="18"/>
      <c r="D41" s="20"/>
      <c r="F41" s="47"/>
    </row>
    <row r="42" spans="1:6" s="15" customFormat="1" ht="16.5" customHeight="1" x14ac:dyDescent="0.25">
      <c r="A42" s="61"/>
      <c r="B42" s="36"/>
      <c r="C42" s="18"/>
      <c r="D42" s="20"/>
      <c r="F42" s="47"/>
    </row>
    <row r="43" spans="1:6" s="15" customFormat="1" ht="16.5" customHeight="1" x14ac:dyDescent="0.25">
      <c r="A43" s="62"/>
      <c r="B43" s="37"/>
      <c r="C43" s="18"/>
      <c r="D43" s="20"/>
      <c r="F43" s="47"/>
    </row>
  </sheetData>
  <mergeCells count="16">
    <mergeCell ref="A3:D3"/>
    <mergeCell ref="A5:C5"/>
    <mergeCell ref="A31:B31"/>
    <mergeCell ref="A32:A43"/>
    <mergeCell ref="A16:A27"/>
    <mergeCell ref="A7:C7"/>
    <mergeCell ref="A8:C8"/>
    <mergeCell ref="A13:B13"/>
    <mergeCell ref="A14:B14"/>
    <mergeCell ref="A15:B15"/>
    <mergeCell ref="A11:B11"/>
    <mergeCell ref="A12:B12"/>
    <mergeCell ref="A10:D10"/>
    <mergeCell ref="A28:D28"/>
    <mergeCell ref="A29:B29"/>
    <mergeCell ref="A30:B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3"/>
  <sheetViews>
    <sheetView topLeftCell="A19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20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3"/>
  <sheetViews>
    <sheetView topLeftCell="A4" zoomScaleNormal="100" zoomScaleSheetLayoutView="90" workbookViewId="0">
      <selection activeCell="L32" sqref="L32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21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/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 t="e">
        <f>D16/D13/12</f>
        <v>#DIV/0!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0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/>
    </row>
    <row r="17" spans="1:4" s="15" customFormat="1" ht="16.5" customHeight="1" x14ac:dyDescent="0.25">
      <c r="A17" s="61"/>
      <c r="B17" s="13">
        <v>2</v>
      </c>
      <c r="C17" s="14" t="s">
        <v>9</v>
      </c>
      <c r="D17" s="20"/>
    </row>
    <row r="18" spans="1:4" s="15" customFormat="1" ht="16.5" customHeight="1" x14ac:dyDescent="0.25">
      <c r="A18" s="61"/>
      <c r="B18" s="13">
        <v>3</v>
      </c>
      <c r="C18" s="14" t="s">
        <v>10</v>
      </c>
      <c r="D18" s="20"/>
    </row>
    <row r="19" spans="1:4" s="15" customFormat="1" ht="16.5" customHeight="1" x14ac:dyDescent="0.25">
      <c r="A19" s="61"/>
      <c r="B19" s="13">
        <v>4</v>
      </c>
      <c r="C19" s="16" t="s">
        <v>11</v>
      </c>
      <c r="D19" s="20"/>
    </row>
    <row r="20" spans="1:4" s="15" customFormat="1" ht="16.5" customHeight="1" x14ac:dyDescent="0.25">
      <c r="A20" s="61"/>
      <c r="B20" s="13">
        <v>5</v>
      </c>
      <c r="C20" s="16" t="s">
        <v>12</v>
      </c>
      <c r="D20" s="20"/>
    </row>
    <row r="21" spans="1:4" s="15" customFormat="1" ht="16.5" customHeight="1" x14ac:dyDescent="0.25">
      <c r="A21" s="61"/>
      <c r="B21" s="13">
        <v>6</v>
      </c>
      <c r="C21" s="16" t="s">
        <v>61</v>
      </c>
      <c r="D21" s="21"/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/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 t="e">
        <f>D32/D29/12</f>
        <v>#DIV/0!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0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/>
    </row>
    <row r="33" spans="1:4" s="15" customFormat="1" ht="16.5" customHeight="1" x14ac:dyDescent="0.25">
      <c r="A33" s="61"/>
      <c r="B33" s="13">
        <v>2</v>
      </c>
      <c r="C33" s="14" t="s">
        <v>62</v>
      </c>
      <c r="D33" s="20"/>
    </row>
    <row r="34" spans="1:4" s="15" customFormat="1" ht="16.5" customHeight="1" x14ac:dyDescent="0.25">
      <c r="A34" s="61"/>
      <c r="B34" s="13">
        <v>3</v>
      </c>
      <c r="C34" s="14" t="s">
        <v>63</v>
      </c>
      <c r="D34" s="20"/>
    </row>
    <row r="35" spans="1:4" s="15" customFormat="1" ht="16.5" customHeight="1" x14ac:dyDescent="0.25">
      <c r="A35" s="61"/>
      <c r="B35" s="13">
        <v>4</v>
      </c>
      <c r="C35" s="14" t="s">
        <v>9</v>
      </c>
      <c r="D35" s="20"/>
    </row>
    <row r="36" spans="1:4" s="15" customFormat="1" ht="16.5" customHeight="1" x14ac:dyDescent="0.25">
      <c r="A36" s="61"/>
      <c r="B36" s="13">
        <v>5</v>
      </c>
      <c r="C36" s="14" t="s">
        <v>10</v>
      </c>
      <c r="D36" s="20"/>
    </row>
    <row r="37" spans="1:4" s="15" customFormat="1" ht="16.5" customHeight="1" x14ac:dyDescent="0.25">
      <c r="A37" s="61"/>
      <c r="B37" s="13">
        <v>6</v>
      </c>
      <c r="C37" s="16" t="s">
        <v>11</v>
      </c>
      <c r="D37" s="21"/>
    </row>
    <row r="38" spans="1:4" s="15" customFormat="1" ht="16.5" customHeight="1" x14ac:dyDescent="0.25">
      <c r="A38" s="61"/>
      <c r="B38" s="13">
        <v>7</v>
      </c>
      <c r="C38" s="16" t="s">
        <v>61</v>
      </c>
      <c r="D38" s="20"/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ageMargins left="0.7" right="0.7" top="0.75" bottom="0.75" header="0.3" footer="0.3"/>
  <pageSetup paperSize="9" scale="8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39997558519241921"/>
  </sheetPr>
  <dimension ref="A1:F43"/>
  <sheetViews>
    <sheetView view="pageBreakPreview" zoomScale="90" zoomScaleNormal="100" zoomScaleSheetLayoutView="90" workbookViewId="0">
      <selection activeCell="I13" sqref="I13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5" width="8.85546875" style="1"/>
    <col min="6" max="6" width="11.42578125" style="1" hidden="1" customWidth="1"/>
    <col min="7" max="9" width="8.85546875" style="1" customWidth="1"/>
    <col min="10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6" ht="16.899999999999999" customHeight="1" x14ac:dyDescent="0.2"/>
    <row r="2" spans="1:6" ht="16.899999999999999" customHeight="1" x14ac:dyDescent="0.2"/>
    <row r="3" spans="1:6" ht="30.75" customHeight="1" x14ac:dyDescent="0.2">
      <c r="A3" s="70" t="s">
        <v>66</v>
      </c>
      <c r="B3" s="71"/>
      <c r="C3" s="71"/>
      <c r="D3" s="71"/>
    </row>
    <row r="4" spans="1:6" ht="15.75" x14ac:dyDescent="0.2">
      <c r="A4" s="5"/>
      <c r="B4" s="5"/>
      <c r="C4" s="5"/>
    </row>
    <row r="5" spans="1:6" ht="15.75" x14ac:dyDescent="0.2">
      <c r="A5" s="67" t="s">
        <v>64</v>
      </c>
      <c r="B5" s="67"/>
      <c r="C5" s="67"/>
    </row>
    <row r="6" spans="1:6" ht="15.75" x14ac:dyDescent="0.2">
      <c r="A6" s="7"/>
      <c r="B6" s="7"/>
      <c r="C6" s="7"/>
    </row>
    <row r="7" spans="1:6" ht="15.75" x14ac:dyDescent="0.2">
      <c r="A7" s="67" t="s">
        <v>16</v>
      </c>
      <c r="B7" s="67"/>
      <c r="C7" s="67"/>
    </row>
    <row r="8" spans="1:6" ht="15.75" x14ac:dyDescent="0.2">
      <c r="A8" s="67" t="s">
        <v>22</v>
      </c>
      <c r="B8" s="67"/>
      <c r="C8" s="67"/>
    </row>
    <row r="9" spans="1:6" ht="21" customHeight="1" x14ac:dyDescent="0.2">
      <c r="A9" s="2"/>
      <c r="B9" s="2"/>
      <c r="C9" s="2"/>
    </row>
    <row r="10" spans="1:6" ht="21" customHeight="1" x14ac:dyDescent="0.2">
      <c r="A10" s="68" t="s">
        <v>14</v>
      </c>
      <c r="B10" s="69"/>
      <c r="C10" s="69"/>
      <c r="D10" s="69"/>
    </row>
    <row r="11" spans="1:6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6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6" s="8" customFormat="1" ht="26.25" customHeight="1" x14ac:dyDescent="0.25">
      <c r="A13" s="58" t="s">
        <v>2</v>
      </c>
      <c r="B13" s="59"/>
      <c r="C13" s="3" t="s">
        <v>3</v>
      </c>
      <c r="D13" s="22">
        <f>276.14+53.61</f>
        <v>329.75</v>
      </c>
      <c r="F13" s="8">
        <v>80149</v>
      </c>
    </row>
    <row r="14" spans="1:6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8132.3693682082403</v>
      </c>
    </row>
    <row r="15" spans="1:6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33400933.75</v>
      </c>
      <c r="F15" s="19">
        <f>SUM(F16:F22)</f>
        <v>4901372.03</v>
      </c>
    </row>
    <row r="16" spans="1:6" s="15" customFormat="1" ht="16.5" customHeight="1" x14ac:dyDescent="0.25">
      <c r="A16" s="60"/>
      <c r="B16" s="13">
        <v>1</v>
      </c>
      <c r="C16" s="14" t="s">
        <v>8</v>
      </c>
      <c r="D16" s="20">
        <f>28499561.72-D17-D18-D19-D20-D21-D22+F16</f>
        <v>32179785.590000004</v>
      </c>
      <c r="F16" s="48">
        <v>4901372.03</v>
      </c>
    </row>
    <row r="17" spans="1:6" s="15" customFormat="1" ht="16.5" customHeight="1" x14ac:dyDescent="0.25">
      <c r="A17" s="61"/>
      <c r="B17" s="13">
        <v>2</v>
      </c>
      <c r="C17" s="14" t="s">
        <v>9</v>
      </c>
      <c r="D17" s="20">
        <f>183997+33170</f>
        <v>217167</v>
      </c>
      <c r="F17" s="47"/>
    </row>
    <row r="18" spans="1:6" s="15" customFormat="1" ht="16.5" customHeight="1" x14ac:dyDescent="0.25">
      <c r="A18" s="61"/>
      <c r="B18" s="13">
        <v>3</v>
      </c>
      <c r="C18" s="14" t="s">
        <v>10</v>
      </c>
      <c r="D18" s="20">
        <f>365832.83+34187.57</f>
        <v>400020.4</v>
      </c>
      <c r="F18" s="47"/>
    </row>
    <row r="19" spans="1:6" s="15" customFormat="1" ht="16.5" customHeight="1" x14ac:dyDescent="0.25">
      <c r="A19" s="61"/>
      <c r="B19" s="13">
        <v>4</v>
      </c>
      <c r="C19" s="16" t="s">
        <v>11</v>
      </c>
      <c r="D19" s="20">
        <v>446461.38</v>
      </c>
      <c r="F19" s="47"/>
    </row>
    <row r="20" spans="1:6" s="15" customFormat="1" ht="16.5" customHeight="1" x14ac:dyDescent="0.25">
      <c r="A20" s="61"/>
      <c r="B20" s="13">
        <v>5</v>
      </c>
      <c r="C20" s="16" t="s">
        <v>12</v>
      </c>
      <c r="D20" s="20">
        <f>152783.04+4716.34</f>
        <v>157499.38</v>
      </c>
      <c r="F20" s="47"/>
    </row>
    <row r="21" spans="1:6" s="15" customFormat="1" ht="16.5" customHeight="1" x14ac:dyDescent="0.25">
      <c r="A21" s="61"/>
      <c r="B21" s="13">
        <v>6</v>
      </c>
      <c r="C21" s="16" t="s">
        <v>61</v>
      </c>
      <c r="D21" s="21">
        <v>0</v>
      </c>
      <c r="F21" s="47"/>
    </row>
    <row r="22" spans="1:6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  <c r="F22" s="47"/>
    </row>
    <row r="23" spans="1:6" s="15" customFormat="1" ht="16.5" customHeight="1" x14ac:dyDescent="0.25">
      <c r="A23" s="61"/>
      <c r="B23" s="36"/>
      <c r="C23" s="17"/>
      <c r="D23" s="20"/>
      <c r="F23" s="47"/>
    </row>
    <row r="24" spans="1:6" s="15" customFormat="1" ht="16.5" customHeight="1" x14ac:dyDescent="0.25">
      <c r="A24" s="61"/>
      <c r="B24" s="36"/>
      <c r="C24" s="17"/>
      <c r="D24" s="20"/>
    </row>
    <row r="25" spans="1:6" s="15" customFormat="1" ht="16.5" customHeight="1" x14ac:dyDescent="0.25">
      <c r="A25" s="61"/>
      <c r="B25" s="36"/>
      <c r="C25" s="18"/>
      <c r="D25" s="20"/>
    </row>
    <row r="26" spans="1:6" s="15" customFormat="1" ht="16.5" customHeight="1" x14ac:dyDescent="0.25">
      <c r="A26" s="61"/>
      <c r="B26" s="36"/>
      <c r="C26" s="18"/>
      <c r="D26" s="20"/>
    </row>
    <row r="27" spans="1:6" s="15" customFormat="1" ht="16.5" customHeight="1" x14ac:dyDescent="0.25">
      <c r="A27" s="62"/>
      <c r="B27" s="37"/>
      <c r="C27" s="18"/>
      <c r="D27" s="20"/>
    </row>
    <row r="28" spans="1:6" ht="21" customHeight="1" x14ac:dyDescent="0.2">
      <c r="A28" s="54" t="s">
        <v>15</v>
      </c>
      <c r="B28" s="55"/>
      <c r="C28" s="55"/>
      <c r="D28" s="55"/>
    </row>
    <row r="29" spans="1:6" s="8" customFormat="1" ht="26.25" customHeight="1" x14ac:dyDescent="0.25">
      <c r="A29" s="56" t="s">
        <v>2</v>
      </c>
      <c r="B29" s="57"/>
      <c r="C29" s="23" t="s">
        <v>3</v>
      </c>
      <c r="D29" s="43">
        <f>58.11+237.8+1.99</f>
        <v>297.90000000000003</v>
      </c>
    </row>
    <row r="30" spans="1:6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4895.1011860803401</v>
      </c>
    </row>
    <row r="31" spans="1:6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21381551.100000001</v>
      </c>
      <c r="F31" s="19">
        <f>SUM(F32:F39)</f>
        <v>129401.84</v>
      </c>
    </row>
    <row r="32" spans="1:6" s="15" customFormat="1" ht="16.5" customHeight="1" x14ac:dyDescent="0.25">
      <c r="A32" s="60"/>
      <c r="B32" s="13">
        <v>1</v>
      </c>
      <c r="C32" s="14" t="s">
        <v>8</v>
      </c>
      <c r="D32" s="20">
        <f>21252149.26-D33-D34-D35-D36-D37-D38-D39+F32</f>
        <v>17499007.720000003</v>
      </c>
      <c r="F32" s="48">
        <v>129401.84</v>
      </c>
    </row>
    <row r="33" spans="1:6" s="15" customFormat="1" ht="16.5" customHeight="1" x14ac:dyDescent="0.25">
      <c r="A33" s="61"/>
      <c r="B33" s="13">
        <v>2</v>
      </c>
      <c r="C33" s="14" t="s">
        <v>62</v>
      </c>
      <c r="D33" s="20">
        <v>0</v>
      </c>
      <c r="F33" s="47"/>
    </row>
    <row r="34" spans="1:6" s="15" customFormat="1" ht="16.5" customHeight="1" x14ac:dyDescent="0.25">
      <c r="A34" s="61"/>
      <c r="B34" s="13">
        <v>3</v>
      </c>
      <c r="C34" s="14" t="s">
        <v>63</v>
      </c>
      <c r="D34" s="20">
        <v>2888503.61</v>
      </c>
      <c r="F34" s="47"/>
    </row>
    <row r="35" spans="1:6" s="15" customFormat="1" ht="16.5" customHeight="1" x14ac:dyDescent="0.25">
      <c r="A35" s="61"/>
      <c r="B35" s="13">
        <v>4</v>
      </c>
      <c r="C35" s="14" t="s">
        <v>9</v>
      </c>
      <c r="D35" s="20">
        <v>152847</v>
      </c>
      <c r="F35" s="47"/>
    </row>
    <row r="36" spans="1:6" s="15" customFormat="1" ht="16.5" customHeight="1" x14ac:dyDescent="0.25">
      <c r="A36" s="61"/>
      <c r="B36" s="13">
        <v>5</v>
      </c>
      <c r="C36" s="14" t="s">
        <v>10</v>
      </c>
      <c r="D36" s="20">
        <v>338586.45</v>
      </c>
    </row>
    <row r="37" spans="1:6" s="15" customFormat="1" ht="16.5" customHeight="1" x14ac:dyDescent="0.25">
      <c r="A37" s="61"/>
      <c r="B37" s="13">
        <v>6</v>
      </c>
      <c r="C37" s="16" t="s">
        <v>11</v>
      </c>
      <c r="D37" s="21">
        <v>502606.32</v>
      </c>
    </row>
    <row r="38" spans="1:6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6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6" s="15" customFormat="1" ht="16.5" customHeight="1" x14ac:dyDescent="0.25">
      <c r="A40" s="61"/>
      <c r="B40" s="36"/>
      <c r="C40" s="17"/>
      <c r="D40" s="20"/>
    </row>
    <row r="41" spans="1:6" s="15" customFormat="1" ht="16.5" customHeight="1" x14ac:dyDescent="0.25">
      <c r="A41" s="61"/>
      <c r="B41" s="36"/>
      <c r="C41" s="18"/>
      <c r="D41" s="20"/>
    </row>
    <row r="42" spans="1:6" s="15" customFormat="1" ht="16.5" customHeight="1" x14ac:dyDescent="0.25">
      <c r="A42" s="61"/>
      <c r="B42" s="36"/>
      <c r="C42" s="18"/>
      <c r="D42" s="20"/>
    </row>
    <row r="43" spans="1:6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39997558519241921"/>
  </sheetPr>
  <dimension ref="A1:D43"/>
  <sheetViews>
    <sheetView view="pageBreakPreview" zoomScale="90" zoomScaleNormal="100" zoomScaleSheetLayoutView="90" workbookViewId="0">
      <selection activeCell="I19" sqref="I19"/>
    </sheetView>
  </sheetViews>
  <sheetFormatPr defaultColWidth="8.85546875" defaultRowHeight="12" x14ac:dyDescent="0.2"/>
  <cols>
    <col min="1" max="2" width="4.5703125" style="1" customWidth="1"/>
    <col min="3" max="3" width="43.42578125" style="1" customWidth="1"/>
    <col min="4" max="4" width="15.7109375" style="1" customWidth="1"/>
    <col min="5" max="246" width="8.85546875" style="1"/>
    <col min="247" max="248" width="4.5703125" style="1" customWidth="1"/>
    <col min="249" max="249" width="17.42578125" style="1" customWidth="1"/>
    <col min="250" max="250" width="25.140625" style="1" customWidth="1"/>
    <col min="251" max="253" width="8.85546875" style="1" customWidth="1"/>
    <col min="254" max="258" width="15.7109375" style="1" customWidth="1"/>
    <col min="259" max="502" width="8.85546875" style="1"/>
    <col min="503" max="504" width="4.5703125" style="1" customWidth="1"/>
    <col min="505" max="505" width="17.42578125" style="1" customWidth="1"/>
    <col min="506" max="506" width="25.140625" style="1" customWidth="1"/>
    <col min="507" max="509" width="8.85546875" style="1" customWidth="1"/>
    <col min="510" max="514" width="15.7109375" style="1" customWidth="1"/>
    <col min="515" max="758" width="8.85546875" style="1"/>
    <col min="759" max="760" width="4.5703125" style="1" customWidth="1"/>
    <col min="761" max="761" width="17.42578125" style="1" customWidth="1"/>
    <col min="762" max="762" width="25.140625" style="1" customWidth="1"/>
    <col min="763" max="765" width="8.85546875" style="1" customWidth="1"/>
    <col min="766" max="770" width="15.7109375" style="1" customWidth="1"/>
    <col min="771" max="1014" width="8.85546875" style="1"/>
    <col min="1015" max="1016" width="4.5703125" style="1" customWidth="1"/>
    <col min="1017" max="1017" width="17.42578125" style="1" customWidth="1"/>
    <col min="1018" max="1018" width="25.140625" style="1" customWidth="1"/>
    <col min="1019" max="1021" width="8.85546875" style="1" customWidth="1"/>
    <col min="1022" max="1026" width="15.7109375" style="1" customWidth="1"/>
    <col min="1027" max="1270" width="8.85546875" style="1"/>
    <col min="1271" max="1272" width="4.5703125" style="1" customWidth="1"/>
    <col min="1273" max="1273" width="17.42578125" style="1" customWidth="1"/>
    <col min="1274" max="1274" width="25.140625" style="1" customWidth="1"/>
    <col min="1275" max="1277" width="8.85546875" style="1" customWidth="1"/>
    <col min="1278" max="1282" width="15.7109375" style="1" customWidth="1"/>
    <col min="1283" max="1526" width="8.85546875" style="1"/>
    <col min="1527" max="1528" width="4.5703125" style="1" customWidth="1"/>
    <col min="1529" max="1529" width="17.42578125" style="1" customWidth="1"/>
    <col min="1530" max="1530" width="25.140625" style="1" customWidth="1"/>
    <col min="1531" max="1533" width="8.85546875" style="1" customWidth="1"/>
    <col min="1534" max="1538" width="15.7109375" style="1" customWidth="1"/>
    <col min="1539" max="1782" width="8.85546875" style="1"/>
    <col min="1783" max="1784" width="4.5703125" style="1" customWidth="1"/>
    <col min="1785" max="1785" width="17.42578125" style="1" customWidth="1"/>
    <col min="1786" max="1786" width="25.140625" style="1" customWidth="1"/>
    <col min="1787" max="1789" width="8.85546875" style="1" customWidth="1"/>
    <col min="1790" max="1794" width="15.7109375" style="1" customWidth="1"/>
    <col min="1795" max="2038" width="8.85546875" style="1"/>
    <col min="2039" max="2040" width="4.5703125" style="1" customWidth="1"/>
    <col min="2041" max="2041" width="17.42578125" style="1" customWidth="1"/>
    <col min="2042" max="2042" width="25.140625" style="1" customWidth="1"/>
    <col min="2043" max="2045" width="8.85546875" style="1" customWidth="1"/>
    <col min="2046" max="2050" width="15.7109375" style="1" customWidth="1"/>
    <col min="2051" max="2294" width="8.85546875" style="1"/>
    <col min="2295" max="2296" width="4.5703125" style="1" customWidth="1"/>
    <col min="2297" max="2297" width="17.42578125" style="1" customWidth="1"/>
    <col min="2298" max="2298" width="25.140625" style="1" customWidth="1"/>
    <col min="2299" max="2301" width="8.85546875" style="1" customWidth="1"/>
    <col min="2302" max="2306" width="15.7109375" style="1" customWidth="1"/>
    <col min="2307" max="2550" width="8.85546875" style="1"/>
    <col min="2551" max="2552" width="4.5703125" style="1" customWidth="1"/>
    <col min="2553" max="2553" width="17.42578125" style="1" customWidth="1"/>
    <col min="2554" max="2554" width="25.140625" style="1" customWidth="1"/>
    <col min="2555" max="2557" width="8.85546875" style="1" customWidth="1"/>
    <col min="2558" max="2562" width="15.7109375" style="1" customWidth="1"/>
    <col min="2563" max="2806" width="8.85546875" style="1"/>
    <col min="2807" max="2808" width="4.5703125" style="1" customWidth="1"/>
    <col min="2809" max="2809" width="17.42578125" style="1" customWidth="1"/>
    <col min="2810" max="2810" width="25.140625" style="1" customWidth="1"/>
    <col min="2811" max="2813" width="8.85546875" style="1" customWidth="1"/>
    <col min="2814" max="2818" width="15.7109375" style="1" customWidth="1"/>
    <col min="2819" max="3062" width="8.85546875" style="1"/>
    <col min="3063" max="3064" width="4.5703125" style="1" customWidth="1"/>
    <col min="3065" max="3065" width="17.42578125" style="1" customWidth="1"/>
    <col min="3066" max="3066" width="25.140625" style="1" customWidth="1"/>
    <col min="3067" max="3069" width="8.85546875" style="1" customWidth="1"/>
    <col min="3070" max="3074" width="15.7109375" style="1" customWidth="1"/>
    <col min="3075" max="3318" width="8.85546875" style="1"/>
    <col min="3319" max="3320" width="4.5703125" style="1" customWidth="1"/>
    <col min="3321" max="3321" width="17.42578125" style="1" customWidth="1"/>
    <col min="3322" max="3322" width="25.140625" style="1" customWidth="1"/>
    <col min="3323" max="3325" width="8.85546875" style="1" customWidth="1"/>
    <col min="3326" max="3330" width="15.7109375" style="1" customWidth="1"/>
    <col min="3331" max="3574" width="8.85546875" style="1"/>
    <col min="3575" max="3576" width="4.5703125" style="1" customWidth="1"/>
    <col min="3577" max="3577" width="17.42578125" style="1" customWidth="1"/>
    <col min="3578" max="3578" width="25.140625" style="1" customWidth="1"/>
    <col min="3579" max="3581" width="8.85546875" style="1" customWidth="1"/>
    <col min="3582" max="3586" width="15.7109375" style="1" customWidth="1"/>
    <col min="3587" max="3830" width="8.85546875" style="1"/>
    <col min="3831" max="3832" width="4.5703125" style="1" customWidth="1"/>
    <col min="3833" max="3833" width="17.42578125" style="1" customWidth="1"/>
    <col min="3834" max="3834" width="25.140625" style="1" customWidth="1"/>
    <col min="3835" max="3837" width="8.85546875" style="1" customWidth="1"/>
    <col min="3838" max="3842" width="15.7109375" style="1" customWidth="1"/>
    <col min="3843" max="4086" width="8.85546875" style="1"/>
    <col min="4087" max="4088" width="4.5703125" style="1" customWidth="1"/>
    <col min="4089" max="4089" width="17.42578125" style="1" customWidth="1"/>
    <col min="4090" max="4090" width="25.140625" style="1" customWidth="1"/>
    <col min="4091" max="4093" width="8.85546875" style="1" customWidth="1"/>
    <col min="4094" max="4098" width="15.7109375" style="1" customWidth="1"/>
    <col min="4099" max="4342" width="8.85546875" style="1"/>
    <col min="4343" max="4344" width="4.5703125" style="1" customWidth="1"/>
    <col min="4345" max="4345" width="17.42578125" style="1" customWidth="1"/>
    <col min="4346" max="4346" width="25.140625" style="1" customWidth="1"/>
    <col min="4347" max="4349" width="8.85546875" style="1" customWidth="1"/>
    <col min="4350" max="4354" width="15.7109375" style="1" customWidth="1"/>
    <col min="4355" max="4598" width="8.85546875" style="1"/>
    <col min="4599" max="4600" width="4.5703125" style="1" customWidth="1"/>
    <col min="4601" max="4601" width="17.42578125" style="1" customWidth="1"/>
    <col min="4602" max="4602" width="25.140625" style="1" customWidth="1"/>
    <col min="4603" max="4605" width="8.85546875" style="1" customWidth="1"/>
    <col min="4606" max="4610" width="15.7109375" style="1" customWidth="1"/>
    <col min="4611" max="4854" width="8.85546875" style="1"/>
    <col min="4855" max="4856" width="4.5703125" style="1" customWidth="1"/>
    <col min="4857" max="4857" width="17.42578125" style="1" customWidth="1"/>
    <col min="4858" max="4858" width="25.140625" style="1" customWidth="1"/>
    <col min="4859" max="4861" width="8.85546875" style="1" customWidth="1"/>
    <col min="4862" max="4866" width="15.7109375" style="1" customWidth="1"/>
    <col min="4867" max="5110" width="8.85546875" style="1"/>
    <col min="5111" max="5112" width="4.5703125" style="1" customWidth="1"/>
    <col min="5113" max="5113" width="17.42578125" style="1" customWidth="1"/>
    <col min="5114" max="5114" width="25.140625" style="1" customWidth="1"/>
    <col min="5115" max="5117" width="8.85546875" style="1" customWidth="1"/>
    <col min="5118" max="5122" width="15.7109375" style="1" customWidth="1"/>
    <col min="5123" max="5366" width="8.85546875" style="1"/>
    <col min="5367" max="5368" width="4.5703125" style="1" customWidth="1"/>
    <col min="5369" max="5369" width="17.42578125" style="1" customWidth="1"/>
    <col min="5370" max="5370" width="25.140625" style="1" customWidth="1"/>
    <col min="5371" max="5373" width="8.85546875" style="1" customWidth="1"/>
    <col min="5374" max="5378" width="15.7109375" style="1" customWidth="1"/>
    <col min="5379" max="5622" width="8.85546875" style="1"/>
    <col min="5623" max="5624" width="4.5703125" style="1" customWidth="1"/>
    <col min="5625" max="5625" width="17.42578125" style="1" customWidth="1"/>
    <col min="5626" max="5626" width="25.140625" style="1" customWidth="1"/>
    <col min="5627" max="5629" width="8.85546875" style="1" customWidth="1"/>
    <col min="5630" max="5634" width="15.7109375" style="1" customWidth="1"/>
    <col min="5635" max="5878" width="8.85546875" style="1"/>
    <col min="5879" max="5880" width="4.5703125" style="1" customWidth="1"/>
    <col min="5881" max="5881" width="17.42578125" style="1" customWidth="1"/>
    <col min="5882" max="5882" width="25.140625" style="1" customWidth="1"/>
    <col min="5883" max="5885" width="8.85546875" style="1" customWidth="1"/>
    <col min="5886" max="5890" width="15.7109375" style="1" customWidth="1"/>
    <col min="5891" max="6134" width="8.85546875" style="1"/>
    <col min="6135" max="6136" width="4.5703125" style="1" customWidth="1"/>
    <col min="6137" max="6137" width="17.42578125" style="1" customWidth="1"/>
    <col min="6138" max="6138" width="25.140625" style="1" customWidth="1"/>
    <col min="6139" max="6141" width="8.85546875" style="1" customWidth="1"/>
    <col min="6142" max="6146" width="15.7109375" style="1" customWidth="1"/>
    <col min="6147" max="6390" width="8.85546875" style="1"/>
    <col min="6391" max="6392" width="4.5703125" style="1" customWidth="1"/>
    <col min="6393" max="6393" width="17.42578125" style="1" customWidth="1"/>
    <col min="6394" max="6394" width="25.140625" style="1" customWidth="1"/>
    <col min="6395" max="6397" width="8.85546875" style="1" customWidth="1"/>
    <col min="6398" max="6402" width="15.7109375" style="1" customWidth="1"/>
    <col min="6403" max="6646" width="8.85546875" style="1"/>
    <col min="6647" max="6648" width="4.5703125" style="1" customWidth="1"/>
    <col min="6649" max="6649" width="17.42578125" style="1" customWidth="1"/>
    <col min="6650" max="6650" width="25.140625" style="1" customWidth="1"/>
    <col min="6651" max="6653" width="8.85546875" style="1" customWidth="1"/>
    <col min="6654" max="6658" width="15.7109375" style="1" customWidth="1"/>
    <col min="6659" max="6902" width="8.85546875" style="1"/>
    <col min="6903" max="6904" width="4.5703125" style="1" customWidth="1"/>
    <col min="6905" max="6905" width="17.42578125" style="1" customWidth="1"/>
    <col min="6906" max="6906" width="25.140625" style="1" customWidth="1"/>
    <col min="6907" max="6909" width="8.85546875" style="1" customWidth="1"/>
    <col min="6910" max="6914" width="15.7109375" style="1" customWidth="1"/>
    <col min="6915" max="7158" width="8.85546875" style="1"/>
    <col min="7159" max="7160" width="4.5703125" style="1" customWidth="1"/>
    <col min="7161" max="7161" width="17.42578125" style="1" customWidth="1"/>
    <col min="7162" max="7162" width="25.140625" style="1" customWidth="1"/>
    <col min="7163" max="7165" width="8.85546875" style="1" customWidth="1"/>
    <col min="7166" max="7170" width="15.7109375" style="1" customWidth="1"/>
    <col min="7171" max="7414" width="8.85546875" style="1"/>
    <col min="7415" max="7416" width="4.5703125" style="1" customWidth="1"/>
    <col min="7417" max="7417" width="17.42578125" style="1" customWidth="1"/>
    <col min="7418" max="7418" width="25.140625" style="1" customWidth="1"/>
    <col min="7419" max="7421" width="8.85546875" style="1" customWidth="1"/>
    <col min="7422" max="7426" width="15.7109375" style="1" customWidth="1"/>
    <col min="7427" max="7670" width="8.85546875" style="1"/>
    <col min="7671" max="7672" width="4.5703125" style="1" customWidth="1"/>
    <col min="7673" max="7673" width="17.42578125" style="1" customWidth="1"/>
    <col min="7674" max="7674" width="25.140625" style="1" customWidth="1"/>
    <col min="7675" max="7677" width="8.85546875" style="1" customWidth="1"/>
    <col min="7678" max="7682" width="15.7109375" style="1" customWidth="1"/>
    <col min="7683" max="7926" width="8.85546875" style="1"/>
    <col min="7927" max="7928" width="4.5703125" style="1" customWidth="1"/>
    <col min="7929" max="7929" width="17.42578125" style="1" customWidth="1"/>
    <col min="7930" max="7930" width="25.140625" style="1" customWidth="1"/>
    <col min="7931" max="7933" width="8.85546875" style="1" customWidth="1"/>
    <col min="7934" max="7938" width="15.7109375" style="1" customWidth="1"/>
    <col min="7939" max="8182" width="8.85546875" style="1"/>
    <col min="8183" max="8184" width="4.5703125" style="1" customWidth="1"/>
    <col min="8185" max="8185" width="17.42578125" style="1" customWidth="1"/>
    <col min="8186" max="8186" width="25.140625" style="1" customWidth="1"/>
    <col min="8187" max="8189" width="8.85546875" style="1" customWidth="1"/>
    <col min="8190" max="8194" width="15.7109375" style="1" customWidth="1"/>
    <col min="8195" max="8438" width="8.85546875" style="1"/>
    <col min="8439" max="8440" width="4.5703125" style="1" customWidth="1"/>
    <col min="8441" max="8441" width="17.42578125" style="1" customWidth="1"/>
    <col min="8442" max="8442" width="25.140625" style="1" customWidth="1"/>
    <col min="8443" max="8445" width="8.85546875" style="1" customWidth="1"/>
    <col min="8446" max="8450" width="15.7109375" style="1" customWidth="1"/>
    <col min="8451" max="8694" width="8.85546875" style="1"/>
    <col min="8695" max="8696" width="4.5703125" style="1" customWidth="1"/>
    <col min="8697" max="8697" width="17.42578125" style="1" customWidth="1"/>
    <col min="8698" max="8698" width="25.140625" style="1" customWidth="1"/>
    <col min="8699" max="8701" width="8.85546875" style="1" customWidth="1"/>
    <col min="8702" max="8706" width="15.7109375" style="1" customWidth="1"/>
    <col min="8707" max="8950" width="8.85546875" style="1"/>
    <col min="8951" max="8952" width="4.5703125" style="1" customWidth="1"/>
    <col min="8953" max="8953" width="17.42578125" style="1" customWidth="1"/>
    <col min="8954" max="8954" width="25.140625" style="1" customWidth="1"/>
    <col min="8955" max="8957" width="8.85546875" style="1" customWidth="1"/>
    <col min="8958" max="8962" width="15.7109375" style="1" customWidth="1"/>
    <col min="8963" max="9206" width="8.85546875" style="1"/>
    <col min="9207" max="9208" width="4.5703125" style="1" customWidth="1"/>
    <col min="9209" max="9209" width="17.42578125" style="1" customWidth="1"/>
    <col min="9210" max="9210" width="25.140625" style="1" customWidth="1"/>
    <col min="9211" max="9213" width="8.85546875" style="1" customWidth="1"/>
    <col min="9214" max="9218" width="15.7109375" style="1" customWidth="1"/>
    <col min="9219" max="9462" width="8.85546875" style="1"/>
    <col min="9463" max="9464" width="4.5703125" style="1" customWidth="1"/>
    <col min="9465" max="9465" width="17.42578125" style="1" customWidth="1"/>
    <col min="9466" max="9466" width="25.140625" style="1" customWidth="1"/>
    <col min="9467" max="9469" width="8.85546875" style="1" customWidth="1"/>
    <col min="9470" max="9474" width="15.7109375" style="1" customWidth="1"/>
    <col min="9475" max="9718" width="8.85546875" style="1"/>
    <col min="9719" max="9720" width="4.5703125" style="1" customWidth="1"/>
    <col min="9721" max="9721" width="17.42578125" style="1" customWidth="1"/>
    <col min="9722" max="9722" width="25.140625" style="1" customWidth="1"/>
    <col min="9723" max="9725" width="8.85546875" style="1" customWidth="1"/>
    <col min="9726" max="9730" width="15.7109375" style="1" customWidth="1"/>
    <col min="9731" max="9974" width="8.85546875" style="1"/>
    <col min="9975" max="9976" width="4.5703125" style="1" customWidth="1"/>
    <col min="9977" max="9977" width="17.42578125" style="1" customWidth="1"/>
    <col min="9978" max="9978" width="25.140625" style="1" customWidth="1"/>
    <col min="9979" max="9981" width="8.85546875" style="1" customWidth="1"/>
    <col min="9982" max="9986" width="15.7109375" style="1" customWidth="1"/>
    <col min="9987" max="10230" width="8.85546875" style="1"/>
    <col min="10231" max="10232" width="4.5703125" style="1" customWidth="1"/>
    <col min="10233" max="10233" width="17.42578125" style="1" customWidth="1"/>
    <col min="10234" max="10234" width="25.140625" style="1" customWidth="1"/>
    <col min="10235" max="10237" width="8.85546875" style="1" customWidth="1"/>
    <col min="10238" max="10242" width="15.7109375" style="1" customWidth="1"/>
    <col min="10243" max="10486" width="8.85546875" style="1"/>
    <col min="10487" max="10488" width="4.5703125" style="1" customWidth="1"/>
    <col min="10489" max="10489" width="17.42578125" style="1" customWidth="1"/>
    <col min="10490" max="10490" width="25.140625" style="1" customWidth="1"/>
    <col min="10491" max="10493" width="8.85546875" style="1" customWidth="1"/>
    <col min="10494" max="10498" width="15.7109375" style="1" customWidth="1"/>
    <col min="10499" max="10742" width="8.85546875" style="1"/>
    <col min="10743" max="10744" width="4.5703125" style="1" customWidth="1"/>
    <col min="10745" max="10745" width="17.42578125" style="1" customWidth="1"/>
    <col min="10746" max="10746" width="25.140625" style="1" customWidth="1"/>
    <col min="10747" max="10749" width="8.85546875" style="1" customWidth="1"/>
    <col min="10750" max="10754" width="15.7109375" style="1" customWidth="1"/>
    <col min="10755" max="10998" width="8.85546875" style="1"/>
    <col min="10999" max="11000" width="4.5703125" style="1" customWidth="1"/>
    <col min="11001" max="11001" width="17.42578125" style="1" customWidth="1"/>
    <col min="11002" max="11002" width="25.140625" style="1" customWidth="1"/>
    <col min="11003" max="11005" width="8.85546875" style="1" customWidth="1"/>
    <col min="11006" max="11010" width="15.7109375" style="1" customWidth="1"/>
    <col min="11011" max="11254" width="8.85546875" style="1"/>
    <col min="11255" max="11256" width="4.5703125" style="1" customWidth="1"/>
    <col min="11257" max="11257" width="17.42578125" style="1" customWidth="1"/>
    <col min="11258" max="11258" width="25.140625" style="1" customWidth="1"/>
    <col min="11259" max="11261" width="8.85546875" style="1" customWidth="1"/>
    <col min="11262" max="11266" width="15.7109375" style="1" customWidth="1"/>
    <col min="11267" max="11510" width="8.85546875" style="1"/>
    <col min="11511" max="11512" width="4.5703125" style="1" customWidth="1"/>
    <col min="11513" max="11513" width="17.42578125" style="1" customWidth="1"/>
    <col min="11514" max="11514" width="25.140625" style="1" customWidth="1"/>
    <col min="11515" max="11517" width="8.85546875" style="1" customWidth="1"/>
    <col min="11518" max="11522" width="15.7109375" style="1" customWidth="1"/>
    <col min="11523" max="11766" width="8.85546875" style="1"/>
    <col min="11767" max="11768" width="4.5703125" style="1" customWidth="1"/>
    <col min="11769" max="11769" width="17.42578125" style="1" customWidth="1"/>
    <col min="11770" max="11770" width="25.140625" style="1" customWidth="1"/>
    <col min="11771" max="11773" width="8.85546875" style="1" customWidth="1"/>
    <col min="11774" max="11778" width="15.7109375" style="1" customWidth="1"/>
    <col min="11779" max="12022" width="8.85546875" style="1"/>
    <col min="12023" max="12024" width="4.5703125" style="1" customWidth="1"/>
    <col min="12025" max="12025" width="17.42578125" style="1" customWidth="1"/>
    <col min="12026" max="12026" width="25.140625" style="1" customWidth="1"/>
    <col min="12027" max="12029" width="8.85546875" style="1" customWidth="1"/>
    <col min="12030" max="12034" width="15.7109375" style="1" customWidth="1"/>
    <col min="12035" max="12278" width="8.85546875" style="1"/>
    <col min="12279" max="12280" width="4.5703125" style="1" customWidth="1"/>
    <col min="12281" max="12281" width="17.42578125" style="1" customWidth="1"/>
    <col min="12282" max="12282" width="25.140625" style="1" customWidth="1"/>
    <col min="12283" max="12285" width="8.85546875" style="1" customWidth="1"/>
    <col min="12286" max="12290" width="15.7109375" style="1" customWidth="1"/>
    <col min="12291" max="12534" width="8.85546875" style="1"/>
    <col min="12535" max="12536" width="4.5703125" style="1" customWidth="1"/>
    <col min="12537" max="12537" width="17.42578125" style="1" customWidth="1"/>
    <col min="12538" max="12538" width="25.140625" style="1" customWidth="1"/>
    <col min="12539" max="12541" width="8.85546875" style="1" customWidth="1"/>
    <col min="12542" max="12546" width="15.7109375" style="1" customWidth="1"/>
    <col min="12547" max="12790" width="8.85546875" style="1"/>
    <col min="12791" max="12792" width="4.5703125" style="1" customWidth="1"/>
    <col min="12793" max="12793" width="17.42578125" style="1" customWidth="1"/>
    <col min="12794" max="12794" width="25.140625" style="1" customWidth="1"/>
    <col min="12795" max="12797" width="8.85546875" style="1" customWidth="1"/>
    <col min="12798" max="12802" width="15.7109375" style="1" customWidth="1"/>
    <col min="12803" max="13046" width="8.85546875" style="1"/>
    <col min="13047" max="13048" width="4.5703125" style="1" customWidth="1"/>
    <col min="13049" max="13049" width="17.42578125" style="1" customWidth="1"/>
    <col min="13050" max="13050" width="25.140625" style="1" customWidth="1"/>
    <col min="13051" max="13053" width="8.85546875" style="1" customWidth="1"/>
    <col min="13054" max="13058" width="15.7109375" style="1" customWidth="1"/>
    <col min="13059" max="13302" width="8.85546875" style="1"/>
    <col min="13303" max="13304" width="4.5703125" style="1" customWidth="1"/>
    <col min="13305" max="13305" width="17.42578125" style="1" customWidth="1"/>
    <col min="13306" max="13306" width="25.140625" style="1" customWidth="1"/>
    <col min="13307" max="13309" width="8.85546875" style="1" customWidth="1"/>
    <col min="13310" max="13314" width="15.7109375" style="1" customWidth="1"/>
    <col min="13315" max="13558" width="8.85546875" style="1"/>
    <col min="13559" max="13560" width="4.5703125" style="1" customWidth="1"/>
    <col min="13561" max="13561" width="17.42578125" style="1" customWidth="1"/>
    <col min="13562" max="13562" width="25.140625" style="1" customWidth="1"/>
    <col min="13563" max="13565" width="8.85546875" style="1" customWidth="1"/>
    <col min="13566" max="13570" width="15.7109375" style="1" customWidth="1"/>
    <col min="13571" max="13814" width="8.85546875" style="1"/>
    <col min="13815" max="13816" width="4.5703125" style="1" customWidth="1"/>
    <col min="13817" max="13817" width="17.42578125" style="1" customWidth="1"/>
    <col min="13818" max="13818" width="25.140625" style="1" customWidth="1"/>
    <col min="13819" max="13821" width="8.85546875" style="1" customWidth="1"/>
    <col min="13822" max="13826" width="15.7109375" style="1" customWidth="1"/>
    <col min="13827" max="14070" width="8.85546875" style="1"/>
    <col min="14071" max="14072" width="4.5703125" style="1" customWidth="1"/>
    <col min="14073" max="14073" width="17.42578125" style="1" customWidth="1"/>
    <col min="14074" max="14074" width="25.140625" style="1" customWidth="1"/>
    <col min="14075" max="14077" width="8.85546875" style="1" customWidth="1"/>
    <col min="14078" max="14082" width="15.7109375" style="1" customWidth="1"/>
    <col min="14083" max="14326" width="8.85546875" style="1"/>
    <col min="14327" max="14328" width="4.5703125" style="1" customWidth="1"/>
    <col min="14329" max="14329" width="17.42578125" style="1" customWidth="1"/>
    <col min="14330" max="14330" width="25.140625" style="1" customWidth="1"/>
    <col min="14331" max="14333" width="8.85546875" style="1" customWidth="1"/>
    <col min="14334" max="14338" width="15.7109375" style="1" customWidth="1"/>
    <col min="14339" max="14582" width="8.85546875" style="1"/>
    <col min="14583" max="14584" width="4.5703125" style="1" customWidth="1"/>
    <col min="14585" max="14585" width="17.42578125" style="1" customWidth="1"/>
    <col min="14586" max="14586" width="25.140625" style="1" customWidth="1"/>
    <col min="14587" max="14589" width="8.85546875" style="1" customWidth="1"/>
    <col min="14590" max="14594" width="15.7109375" style="1" customWidth="1"/>
    <col min="14595" max="14838" width="8.85546875" style="1"/>
    <col min="14839" max="14840" width="4.5703125" style="1" customWidth="1"/>
    <col min="14841" max="14841" width="17.42578125" style="1" customWidth="1"/>
    <col min="14842" max="14842" width="25.140625" style="1" customWidth="1"/>
    <col min="14843" max="14845" width="8.85546875" style="1" customWidth="1"/>
    <col min="14846" max="14850" width="15.7109375" style="1" customWidth="1"/>
    <col min="14851" max="15094" width="8.85546875" style="1"/>
    <col min="15095" max="15096" width="4.5703125" style="1" customWidth="1"/>
    <col min="15097" max="15097" width="17.42578125" style="1" customWidth="1"/>
    <col min="15098" max="15098" width="25.140625" style="1" customWidth="1"/>
    <col min="15099" max="15101" width="8.85546875" style="1" customWidth="1"/>
    <col min="15102" max="15106" width="15.7109375" style="1" customWidth="1"/>
    <col min="15107" max="15350" width="8.85546875" style="1"/>
    <col min="15351" max="15352" width="4.5703125" style="1" customWidth="1"/>
    <col min="15353" max="15353" width="17.42578125" style="1" customWidth="1"/>
    <col min="15354" max="15354" width="25.140625" style="1" customWidth="1"/>
    <col min="15355" max="15357" width="8.85546875" style="1" customWidth="1"/>
    <col min="15358" max="15362" width="15.7109375" style="1" customWidth="1"/>
    <col min="15363" max="15606" width="8.85546875" style="1"/>
    <col min="15607" max="15608" width="4.5703125" style="1" customWidth="1"/>
    <col min="15609" max="15609" width="17.42578125" style="1" customWidth="1"/>
    <col min="15610" max="15610" width="25.140625" style="1" customWidth="1"/>
    <col min="15611" max="15613" width="8.85546875" style="1" customWidth="1"/>
    <col min="15614" max="15618" width="15.7109375" style="1" customWidth="1"/>
    <col min="15619" max="15862" width="8.85546875" style="1"/>
    <col min="15863" max="15864" width="4.5703125" style="1" customWidth="1"/>
    <col min="15865" max="15865" width="17.42578125" style="1" customWidth="1"/>
    <col min="15866" max="15866" width="25.140625" style="1" customWidth="1"/>
    <col min="15867" max="15869" width="8.85546875" style="1" customWidth="1"/>
    <col min="15870" max="15874" width="15.7109375" style="1" customWidth="1"/>
    <col min="15875" max="16118" width="8.85546875" style="1"/>
    <col min="16119" max="16120" width="4.5703125" style="1" customWidth="1"/>
    <col min="16121" max="16121" width="17.42578125" style="1" customWidth="1"/>
    <col min="16122" max="16122" width="25.140625" style="1" customWidth="1"/>
    <col min="16123" max="16125" width="8.85546875" style="1" customWidth="1"/>
    <col min="16126" max="16130" width="15.7109375" style="1" customWidth="1"/>
    <col min="16131" max="16381" width="8.85546875" style="1"/>
    <col min="16382" max="16382" width="8.85546875" style="1" customWidth="1"/>
    <col min="16383" max="16384" width="8.85546875" style="1"/>
  </cols>
  <sheetData>
    <row r="1" spans="1:4" ht="16.899999999999999" customHeight="1" x14ac:dyDescent="0.2"/>
    <row r="2" spans="1:4" ht="16.899999999999999" customHeight="1" x14ac:dyDescent="0.2"/>
    <row r="3" spans="1:4" ht="30.75" customHeight="1" x14ac:dyDescent="0.2">
      <c r="A3" s="70" t="s">
        <v>66</v>
      </c>
      <c r="B3" s="71"/>
      <c r="C3" s="71"/>
      <c r="D3" s="71"/>
    </row>
    <row r="4" spans="1:4" ht="15.75" x14ac:dyDescent="0.2">
      <c r="A4" s="5"/>
      <c r="B4" s="5"/>
      <c r="C4" s="5"/>
    </row>
    <row r="5" spans="1:4" ht="15.75" x14ac:dyDescent="0.2">
      <c r="A5" s="67" t="s">
        <v>64</v>
      </c>
      <c r="B5" s="67"/>
      <c r="C5" s="67"/>
    </row>
    <row r="6" spans="1:4" ht="15.75" x14ac:dyDescent="0.2">
      <c r="A6" s="7"/>
      <c r="B6" s="7"/>
      <c r="C6" s="7"/>
    </row>
    <row r="7" spans="1:4" ht="15.75" x14ac:dyDescent="0.2">
      <c r="A7" s="67" t="s">
        <v>16</v>
      </c>
      <c r="B7" s="67"/>
      <c r="C7" s="67"/>
    </row>
    <row r="8" spans="1:4" ht="15.75" x14ac:dyDescent="0.2">
      <c r="A8" s="67" t="s">
        <v>23</v>
      </c>
      <c r="B8" s="67"/>
      <c r="C8" s="67"/>
    </row>
    <row r="9" spans="1:4" ht="21" customHeight="1" x14ac:dyDescent="0.2">
      <c r="A9" s="2"/>
      <c r="B9" s="2"/>
      <c r="C9" s="2"/>
    </row>
    <row r="10" spans="1:4" ht="21" customHeight="1" x14ac:dyDescent="0.2">
      <c r="A10" s="68" t="s">
        <v>14</v>
      </c>
      <c r="B10" s="69"/>
      <c r="C10" s="69"/>
      <c r="D10" s="69"/>
    </row>
    <row r="11" spans="1:4" s="8" customFormat="1" ht="24.75" customHeight="1" x14ac:dyDescent="0.25">
      <c r="A11" s="58" t="s">
        <v>0</v>
      </c>
      <c r="B11" s="59"/>
      <c r="C11" s="12" t="s">
        <v>1</v>
      </c>
      <c r="D11" s="6" t="s">
        <v>18</v>
      </c>
    </row>
    <row r="12" spans="1:4" s="11" customFormat="1" ht="11.25" x14ac:dyDescent="0.25">
      <c r="A12" s="63">
        <v>1</v>
      </c>
      <c r="B12" s="64"/>
      <c r="C12" s="9">
        <v>2</v>
      </c>
      <c r="D12" s="10">
        <v>4</v>
      </c>
    </row>
    <row r="13" spans="1:4" s="8" customFormat="1" ht="26.25" customHeight="1" x14ac:dyDescent="0.25">
      <c r="A13" s="58" t="s">
        <v>2</v>
      </c>
      <c r="B13" s="59"/>
      <c r="C13" s="3" t="s">
        <v>3</v>
      </c>
      <c r="D13" s="22">
        <v>29.2</v>
      </c>
    </row>
    <row r="14" spans="1:4" s="8" customFormat="1" ht="26.25" customHeight="1" x14ac:dyDescent="0.25">
      <c r="A14" s="58" t="s">
        <v>4</v>
      </c>
      <c r="B14" s="59"/>
      <c r="C14" s="3" t="s">
        <v>5</v>
      </c>
      <c r="D14" s="4">
        <f>D16/D13/12</f>
        <v>10109.794520547946</v>
      </c>
    </row>
    <row r="15" spans="1:4" s="8" customFormat="1" ht="26.25" customHeight="1" x14ac:dyDescent="0.25">
      <c r="A15" s="58" t="s">
        <v>6</v>
      </c>
      <c r="B15" s="59"/>
      <c r="C15" s="3" t="s">
        <v>7</v>
      </c>
      <c r="D15" s="19">
        <f>SUM(D16:D22)</f>
        <v>3595718.04</v>
      </c>
    </row>
    <row r="16" spans="1:4" s="15" customFormat="1" ht="16.5" customHeight="1" x14ac:dyDescent="0.25">
      <c r="A16" s="60"/>
      <c r="B16" s="13">
        <v>1</v>
      </c>
      <c r="C16" s="14" t="s">
        <v>8</v>
      </c>
      <c r="D16" s="20">
        <f>3595718.04-D17-D18-D19-D20-D21-D22</f>
        <v>3542472</v>
      </c>
    </row>
    <row r="17" spans="1:4" s="15" customFormat="1" ht="16.5" customHeight="1" x14ac:dyDescent="0.25">
      <c r="A17" s="61"/>
      <c r="B17" s="13">
        <v>2</v>
      </c>
      <c r="C17" s="14" t="s">
        <v>9</v>
      </c>
      <c r="D17" s="20">
        <v>22489</v>
      </c>
    </row>
    <row r="18" spans="1:4" s="15" customFormat="1" ht="16.5" customHeight="1" x14ac:dyDescent="0.25">
      <c r="A18" s="61"/>
      <c r="B18" s="13">
        <v>3</v>
      </c>
      <c r="C18" s="14" t="s">
        <v>10</v>
      </c>
      <c r="D18" s="20">
        <v>30757.040000000001</v>
      </c>
    </row>
    <row r="19" spans="1:4" s="15" customFormat="1" ht="16.5" customHeight="1" x14ac:dyDescent="0.25">
      <c r="A19" s="61"/>
      <c r="B19" s="13">
        <v>4</v>
      </c>
      <c r="C19" s="16" t="s">
        <v>11</v>
      </c>
      <c r="D19" s="20">
        <v>0</v>
      </c>
    </row>
    <row r="20" spans="1:4" s="15" customFormat="1" ht="16.5" customHeight="1" x14ac:dyDescent="0.25">
      <c r="A20" s="61"/>
      <c r="B20" s="13">
        <v>5</v>
      </c>
      <c r="C20" s="16" t="s">
        <v>12</v>
      </c>
      <c r="D20" s="20">
        <v>0</v>
      </c>
    </row>
    <row r="21" spans="1:4" s="15" customFormat="1" ht="16.5" customHeight="1" x14ac:dyDescent="0.25">
      <c r="A21" s="61"/>
      <c r="B21" s="13">
        <v>6</v>
      </c>
      <c r="C21" s="16" t="s">
        <v>61</v>
      </c>
      <c r="D21" s="21">
        <v>0</v>
      </c>
    </row>
    <row r="22" spans="1:4" s="15" customFormat="1" ht="16.5" customHeight="1" x14ac:dyDescent="0.25">
      <c r="A22" s="61"/>
      <c r="B22" s="13">
        <v>7</v>
      </c>
      <c r="C22" s="16" t="s">
        <v>13</v>
      </c>
      <c r="D22" s="19">
        <f>SUM(D23:D27)</f>
        <v>0</v>
      </c>
    </row>
    <row r="23" spans="1:4" s="15" customFormat="1" ht="16.5" customHeight="1" x14ac:dyDescent="0.25">
      <c r="A23" s="61"/>
      <c r="B23" s="36"/>
      <c r="C23" s="17"/>
      <c r="D23" s="20"/>
    </row>
    <row r="24" spans="1:4" s="15" customFormat="1" ht="16.5" customHeight="1" x14ac:dyDescent="0.25">
      <c r="A24" s="61"/>
      <c r="B24" s="36"/>
      <c r="C24" s="17"/>
      <c r="D24" s="20"/>
    </row>
    <row r="25" spans="1:4" s="15" customFormat="1" ht="16.5" customHeight="1" x14ac:dyDescent="0.25">
      <c r="A25" s="61"/>
      <c r="B25" s="36"/>
      <c r="C25" s="18"/>
      <c r="D25" s="20"/>
    </row>
    <row r="26" spans="1:4" s="15" customFormat="1" ht="16.5" customHeight="1" x14ac:dyDescent="0.25">
      <c r="A26" s="61"/>
      <c r="B26" s="36"/>
      <c r="C26" s="18"/>
      <c r="D26" s="20"/>
    </row>
    <row r="27" spans="1:4" s="15" customFormat="1" ht="16.5" customHeight="1" x14ac:dyDescent="0.25">
      <c r="A27" s="62"/>
      <c r="B27" s="37"/>
      <c r="C27" s="18"/>
      <c r="D27" s="20"/>
    </row>
    <row r="28" spans="1:4" ht="21" customHeight="1" x14ac:dyDescent="0.2">
      <c r="A28" s="54" t="s">
        <v>15</v>
      </c>
      <c r="B28" s="55"/>
      <c r="C28" s="55"/>
      <c r="D28" s="55"/>
    </row>
    <row r="29" spans="1:4" s="8" customFormat="1" ht="26.25" customHeight="1" x14ac:dyDescent="0.25">
      <c r="A29" s="56" t="s">
        <v>2</v>
      </c>
      <c r="B29" s="57"/>
      <c r="C29" s="23" t="s">
        <v>3</v>
      </c>
      <c r="D29" s="43">
        <f>1+15.27</f>
        <v>16.27</v>
      </c>
    </row>
    <row r="30" spans="1:4" s="8" customFormat="1" ht="26.25" customHeight="1" x14ac:dyDescent="0.25">
      <c r="A30" s="58" t="s">
        <v>4</v>
      </c>
      <c r="B30" s="59"/>
      <c r="C30" s="3" t="s">
        <v>5</v>
      </c>
      <c r="D30" s="4">
        <f>D32/D29/12</f>
        <v>4924.3157652120462</v>
      </c>
    </row>
    <row r="31" spans="1:4" s="8" customFormat="1" ht="26.25" customHeight="1" x14ac:dyDescent="0.25">
      <c r="A31" s="58" t="s">
        <v>6</v>
      </c>
      <c r="B31" s="59"/>
      <c r="C31" s="3" t="s">
        <v>7</v>
      </c>
      <c r="D31" s="19">
        <f>SUM(D32:D39)</f>
        <v>1170520.95</v>
      </c>
    </row>
    <row r="32" spans="1:4" s="15" customFormat="1" ht="16.5" customHeight="1" x14ac:dyDescent="0.25">
      <c r="A32" s="60"/>
      <c r="B32" s="13">
        <v>1</v>
      </c>
      <c r="C32" s="14" t="s">
        <v>8</v>
      </c>
      <c r="D32" s="20">
        <f>1170520.95-D33-D34-D35-D36-D37-D38-D39</f>
        <v>961423.40999999992</v>
      </c>
    </row>
    <row r="33" spans="1:4" s="15" customFormat="1" ht="16.5" customHeight="1" x14ac:dyDescent="0.25">
      <c r="A33" s="61"/>
      <c r="B33" s="13">
        <v>2</v>
      </c>
      <c r="C33" s="14" t="s">
        <v>62</v>
      </c>
      <c r="D33" s="20">
        <v>0</v>
      </c>
    </row>
    <row r="34" spans="1:4" s="15" customFormat="1" ht="16.5" customHeight="1" x14ac:dyDescent="0.25">
      <c r="A34" s="61"/>
      <c r="B34" s="13">
        <v>3</v>
      </c>
      <c r="C34" s="14" t="s">
        <v>63</v>
      </c>
      <c r="D34" s="20">
        <v>153752.04</v>
      </c>
    </row>
    <row r="35" spans="1:4" s="15" customFormat="1" ht="16.5" customHeight="1" x14ac:dyDescent="0.25">
      <c r="A35" s="61"/>
      <c r="B35" s="13">
        <v>4</v>
      </c>
      <c r="C35" s="14" t="s">
        <v>9</v>
      </c>
      <c r="D35" s="20">
        <v>9063</v>
      </c>
    </row>
    <row r="36" spans="1:4" s="15" customFormat="1" ht="16.5" customHeight="1" x14ac:dyDescent="0.25">
      <c r="A36" s="61"/>
      <c r="B36" s="13">
        <v>5</v>
      </c>
      <c r="C36" s="14" t="s">
        <v>10</v>
      </c>
      <c r="D36" s="20">
        <v>9922.5</v>
      </c>
    </row>
    <row r="37" spans="1:4" s="15" customFormat="1" ht="16.5" customHeight="1" x14ac:dyDescent="0.25">
      <c r="A37" s="61"/>
      <c r="B37" s="13">
        <v>6</v>
      </c>
      <c r="C37" s="16" t="s">
        <v>11</v>
      </c>
      <c r="D37" s="21">
        <v>36360</v>
      </c>
    </row>
    <row r="38" spans="1:4" s="15" customFormat="1" ht="16.5" customHeight="1" x14ac:dyDescent="0.25">
      <c r="A38" s="61"/>
      <c r="B38" s="13">
        <v>7</v>
      </c>
      <c r="C38" s="16" t="s">
        <v>61</v>
      </c>
      <c r="D38" s="20">
        <v>0</v>
      </c>
    </row>
    <row r="39" spans="1:4" s="15" customFormat="1" ht="16.5" customHeight="1" x14ac:dyDescent="0.25">
      <c r="A39" s="61"/>
      <c r="B39" s="13">
        <v>8</v>
      </c>
      <c r="C39" s="16" t="s">
        <v>13</v>
      </c>
      <c r="D39" s="22">
        <f>SUM(D40:D43)</f>
        <v>0</v>
      </c>
    </row>
    <row r="40" spans="1:4" s="15" customFormat="1" ht="16.5" customHeight="1" x14ac:dyDescent="0.25">
      <c r="A40" s="61"/>
      <c r="B40" s="36"/>
      <c r="C40" s="17"/>
      <c r="D40" s="20"/>
    </row>
    <row r="41" spans="1:4" s="15" customFormat="1" ht="16.5" customHeight="1" x14ac:dyDescent="0.25">
      <c r="A41" s="61"/>
      <c r="B41" s="36"/>
      <c r="C41" s="18"/>
      <c r="D41" s="20"/>
    </row>
    <row r="42" spans="1:4" s="15" customFormat="1" ht="16.5" customHeight="1" x14ac:dyDescent="0.25">
      <c r="A42" s="61"/>
      <c r="B42" s="36"/>
      <c r="C42" s="18"/>
      <c r="D42" s="20"/>
    </row>
    <row r="43" spans="1:4" s="15" customFormat="1" ht="16.5" customHeight="1" x14ac:dyDescent="0.25">
      <c r="A43" s="62"/>
      <c r="B43" s="37"/>
      <c r="C43" s="18"/>
      <c r="D43" s="20"/>
    </row>
  </sheetData>
  <mergeCells count="16">
    <mergeCell ref="A29:B29"/>
    <mergeCell ref="A30:B30"/>
    <mergeCell ref="A31:B31"/>
    <mergeCell ref="A32:A43"/>
    <mergeCell ref="A11:B11"/>
    <mergeCell ref="A16:A27"/>
    <mergeCell ref="A28:D28"/>
    <mergeCell ref="A13:B13"/>
    <mergeCell ref="A14:B14"/>
    <mergeCell ref="A15:B15"/>
    <mergeCell ref="A12:B12"/>
    <mergeCell ref="A3:D3"/>
    <mergeCell ref="A5:C5"/>
    <mergeCell ref="A7:C7"/>
    <mergeCell ref="A8:C8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35</vt:i4>
      </vt:variant>
      <vt:variant>
        <vt:lpstr>Nazwane zakresy</vt:lpstr>
      </vt:variant>
      <vt:variant>
        <vt:i4>4</vt:i4>
      </vt:variant>
    </vt:vector>
  </HeadingPairs>
  <TitlesOfParts>
    <vt:vector size="39" baseType="lpstr">
      <vt:lpstr>Instrukcja</vt:lpstr>
      <vt:lpstr>801 i 854 i 750</vt:lpstr>
      <vt:lpstr>75085</vt:lpstr>
      <vt:lpstr>801</vt:lpstr>
      <vt:lpstr>80101</vt:lpstr>
      <vt:lpstr>80102</vt:lpstr>
      <vt:lpstr>80103</vt:lpstr>
      <vt:lpstr>80104</vt:lpstr>
      <vt:lpstr>80105</vt:lpstr>
      <vt:lpstr>80107</vt:lpstr>
      <vt:lpstr>80115</vt:lpstr>
      <vt:lpstr>80116</vt:lpstr>
      <vt:lpstr>80117</vt:lpstr>
      <vt:lpstr>80120</vt:lpstr>
      <vt:lpstr>80121 </vt:lpstr>
      <vt:lpstr>80132</vt:lpstr>
      <vt:lpstr>80134</vt:lpstr>
      <vt:lpstr>80140</vt:lpstr>
      <vt:lpstr>80142</vt:lpstr>
      <vt:lpstr>80146</vt:lpstr>
      <vt:lpstr>80148</vt:lpstr>
      <vt:lpstr>80153</vt:lpstr>
      <vt:lpstr>80195</vt:lpstr>
      <vt:lpstr>854</vt:lpstr>
      <vt:lpstr>85402</vt:lpstr>
      <vt:lpstr>85403</vt:lpstr>
      <vt:lpstr>85404</vt:lpstr>
      <vt:lpstr>85406</vt:lpstr>
      <vt:lpstr>85407</vt:lpstr>
      <vt:lpstr>85410</vt:lpstr>
      <vt:lpstr>85419</vt:lpstr>
      <vt:lpstr>85420</vt:lpstr>
      <vt:lpstr>85421</vt:lpstr>
      <vt:lpstr>85446</vt:lpstr>
      <vt:lpstr>85495</vt:lpstr>
      <vt:lpstr>'801'!Obszar_wydruku</vt:lpstr>
      <vt:lpstr>'801 i 854 i 750'!Obszar_wydruku</vt:lpstr>
      <vt:lpstr>'854'!Obszar_wydruku</vt:lpstr>
      <vt:lpstr>Instrukcja!Obszar_wydruku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Ludowich</dc:creator>
  <cp:lastModifiedBy>Kapuścińska Anna</cp:lastModifiedBy>
  <cp:lastPrinted>2025-02-19T08:59:08Z</cp:lastPrinted>
  <dcterms:created xsi:type="dcterms:W3CDTF">2012-11-28T09:11:56Z</dcterms:created>
  <dcterms:modified xsi:type="dcterms:W3CDTF">2025-02-19T09:01:09Z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Tabela 5a - Wykonanie zatrudnienia i funduszu wynagrodzeń w oświacie i edukacji_wzór.xlsx</vt:lpwstr>
  </property>
</Properties>
</file>