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KADENCJA 2024-2029\Sesje 2024 - 2029\2025\3_XII_sesja_12.03.2025\PO SESJI\UCHWAŁY\XII_91_uchwała z druku 104\"/>
    </mc:Choice>
  </mc:AlternateContent>
  <xr:revisionPtr revIDLastSave="0" documentId="13_ncr:1_{661A6C58-2A2E-41B8-B3B2-9EA92C6037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jątkowe" sheetId="4" r:id="rId1"/>
  </sheets>
  <definedNames>
    <definedName name="_xlnm._FilterDatabase" localSheetId="0" hidden="1">majątkowe!$A$4:$H$4</definedName>
    <definedName name="_xlnm.Print_Area" localSheetId="0">majątkowe!$A$1:$H$83</definedName>
    <definedName name="_xlnm.Print_Titles" localSheetId="0">majątkowe!$3:$4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3" i="4" l="1"/>
  <c r="F63" i="4"/>
  <c r="G58" i="4"/>
  <c r="F58" i="4"/>
  <c r="G55" i="4"/>
  <c r="F55" i="4"/>
  <c r="G60" i="4"/>
  <c r="F60" i="4"/>
  <c r="G49" i="4"/>
  <c r="F49" i="4"/>
  <c r="G18" i="4"/>
  <c r="F18" i="4"/>
  <c r="G39" i="4"/>
  <c r="F39" i="4"/>
  <c r="F83" i="4" l="1"/>
  <c r="H83" i="4" s="1"/>
  <c r="G80" i="4"/>
  <c r="G6" i="4" s="1"/>
  <c r="F80" i="4"/>
  <c r="F6" i="4" s="1"/>
  <c r="H69" i="4" l="1"/>
  <c r="H78" i="4"/>
  <c r="H47" i="4"/>
  <c r="H7" i="4"/>
  <c r="H57" i="4"/>
  <c r="H60" i="4" l="1"/>
  <c r="H12" i="4" l="1"/>
  <c r="H53" i="4"/>
  <c r="H39" i="4"/>
  <c r="H61" i="4"/>
  <c r="H44" i="4"/>
  <c r="H62" i="4" l="1"/>
  <c r="H34" i="4"/>
  <c r="H67" i="4"/>
  <c r="H76" i="4" l="1"/>
  <c r="H75" i="4"/>
  <c r="H45" i="4" l="1"/>
  <c r="H11" i="4"/>
  <c r="H19" i="4"/>
  <c r="H17" i="4"/>
  <c r="H49" i="4" l="1"/>
  <c r="H43" i="4" l="1"/>
  <c r="H56" i="4"/>
  <c r="H79" i="4"/>
  <c r="H42" i="4"/>
  <c r="H80" i="4" l="1"/>
  <c r="H32" i="4" l="1"/>
  <c r="H27" i="4"/>
  <c r="H20" i="4"/>
  <c r="H15" i="4"/>
  <c r="H10" i="4"/>
  <c r="H8" i="4"/>
  <c r="H9" i="4"/>
  <c r="H81" i="4" l="1"/>
  <c r="H66" i="4"/>
  <c r="H65" i="4"/>
  <c r="H36" i="4"/>
  <c r="H26" i="4"/>
  <c r="H25" i="4"/>
  <c r="H24" i="4"/>
  <c r="H23" i="4"/>
  <c r="H22" i="4"/>
  <c r="H21" i="4"/>
  <c r="H18" i="4"/>
  <c r="H16" i="4"/>
  <c r="H14" i="4"/>
  <c r="H13" i="4"/>
  <c r="H35" i="4" l="1"/>
  <c r="H55" i="4" l="1"/>
  <c r="H63" i="4" l="1"/>
  <c r="H77" i="4"/>
  <c r="H74" i="4"/>
  <c r="H73" i="4"/>
  <c r="H72" i="4"/>
  <c r="H71" i="4"/>
  <c r="H70" i="4"/>
  <c r="H82" i="4"/>
  <c r="H68" i="4"/>
  <c r="H64" i="4"/>
  <c r="H59" i="4"/>
  <c r="H58" i="4"/>
  <c r="H54" i="4"/>
  <c r="H52" i="4"/>
  <c r="H51" i="4"/>
  <c r="H50" i="4"/>
  <c r="H48" i="4"/>
  <c r="H46" i="4"/>
  <c r="H40" i="4"/>
  <c r="H33" i="4"/>
  <c r="H30" i="4"/>
  <c r="H29" i="4"/>
  <c r="H28" i="4"/>
  <c r="H31" i="4"/>
  <c r="H41" i="4"/>
  <c r="H38" i="4"/>
  <c r="H37" i="4"/>
  <c r="H6" i="4" l="1"/>
</calcChain>
</file>

<file path=xl/sharedStrings.xml><?xml version="1.0" encoding="utf-8"?>
<sst xmlns="http://schemas.openxmlformats.org/spreadsheetml/2006/main" count="174" uniqueCount="91">
  <si>
    <t>Rozdział</t>
  </si>
  <si>
    <t>Wyszczególnienie</t>
  </si>
  <si>
    <t>Jednostka realizująca</t>
  </si>
  <si>
    <t>Plan</t>
  </si>
  <si>
    <t>Wykonanie</t>
  </si>
  <si>
    <t>%</t>
  </si>
  <si>
    <t>OGÓŁEM</t>
  </si>
  <si>
    <t>Budowa nowej hali sportowej przy ul. Strumykowej 21 - prace  przygotowawcze</t>
  </si>
  <si>
    <t>Dzielnica Białołęka Jednostki</t>
  </si>
  <si>
    <t>Likwidacja palenisk na paliwo stałe i wykonanie nowego źródła ciepła na paliwo gazowe w budynku przy ul. Wczele 6</t>
  </si>
  <si>
    <t>Likwidacja palenisk na paliwo stałe i wykonanie nowego źródła ciepła na paliwo gazowe w budynku przy ul. Kłosowej 11</t>
  </si>
  <si>
    <t>Likwidacja palenisk na paliwo stałe i wykonanie nowego źródła ciepła na paliwo gazowe w budynku przy ul. Żuzlowej 1</t>
  </si>
  <si>
    <t>Dzielnica Białołęka Urząd</t>
  </si>
  <si>
    <t>6060</t>
  </si>
  <si>
    <t>6050</t>
  </si>
  <si>
    <t>Modernizacja ul. Zdziarskiej</t>
  </si>
  <si>
    <t>Wykup gruntu pod ul. Czarodzieja na wysokości posesji nr 1 - rozliczenie z deweloperem</t>
  </si>
  <si>
    <t>Wykup gruntów pod drogi gminne i przyszłe drogi gminne</t>
  </si>
  <si>
    <t>Wykup gruntów w trybie art. 36 ustawy o planowaniu i zagospodarowaniu przestrzennym</t>
  </si>
  <si>
    <t xml:space="preserve">Budowa ul. Ostródzkiej od kładki na rzece Długiej - rozliczenie z deweloperem </t>
  </si>
  <si>
    <t>Rozbudowa ulic Projektowanych 6.2 KD-L i 4.2 KD-L - rozliczenie z deweloperem</t>
  </si>
  <si>
    <t>Rozbudowa ul. Tajemnej - rozliczenie z deweloperem</t>
  </si>
  <si>
    <t>Wykup gruntów pod ul. Topolową na odcinku od ul. H. Ordonówny do ul. Pasłęckiej</t>
  </si>
  <si>
    <t>Budowa chodnika w ul. Orneckiej na odcinku od ul. Szamocin do ul. Wilkowieckiej</t>
  </si>
  <si>
    <t>Budowa budynku komunalnego przy ul. Marywilskiej 44 D - etap I</t>
  </si>
  <si>
    <t>Budowa szkoły podstawowej przy ul. Gerberowej (Kępa Tarchomińska) - prace przygotowawcze</t>
  </si>
  <si>
    <t>Adaptacja pomieszczeń na potrzeby Przedszkola nr 445 w budynku przy ul. Marywilskiej 65</t>
  </si>
  <si>
    <t xml:space="preserve">Budowa żłobka przy ul. Ku Rzece </t>
  </si>
  <si>
    <t>Budowa pływalni przy ul. Ostródzkiej - prace przygotowawcze</t>
  </si>
  <si>
    <t>Budowa parku przy ul. Botewa</t>
  </si>
  <si>
    <t xml:space="preserve">Park Zaułek </t>
  </si>
  <si>
    <t>Paragraf</t>
  </si>
  <si>
    <t>Budowa kompleksu oświatowego przy ul. Świderskiej w Warszawie</t>
  </si>
  <si>
    <t>Budowa kompleksu oświatowego na Zielonej Białołęce w rejonieul. Siecznej</t>
  </si>
  <si>
    <t>Monitoring i oświetlenie terenów rekreacyjnych na Białołęce</t>
  </si>
  <si>
    <t>Budowa ul. Warzelniczej na odcinku od ul. Hemara do posesji  nr 18B</t>
  </si>
  <si>
    <t>Nabycie gruntów w ul. Tarasowej i ul. Liczydło - rozliczenie z deweloperem</t>
  </si>
  <si>
    <t>Termomodernizacja Szkoły Podstawowej nr. 231 przy ul. Juranda ze Spychowa 10</t>
  </si>
  <si>
    <t>Doświetlenie przejść dla pieszych</t>
  </si>
  <si>
    <t>Bardziej zielona Białołęka – nowe krzewy i teren rekreacyjny dla mieszkańców dzielnicy.</t>
  </si>
  <si>
    <t>Monitoring i oświetlenie parków i placów zabaw na Białołęce</t>
  </si>
  <si>
    <t>Miasteczko ruchu drogowego</t>
  </si>
  <si>
    <t>Zadaszenie  boiska  sportowego przy Szkole  Podstawowej nr 112  przy ul. Zaułek</t>
  </si>
  <si>
    <t>Wygodna i bezpieczna infrastrktura pieszo- rowerowa nad Kanałem Żeranskim</t>
  </si>
  <si>
    <t>Beton stop nowe parki i skwery na Białołęce</t>
  </si>
  <si>
    <t>Modernizacja wejścia do  Urzędu  Stanu Cywilnego oraz wejścia  B do budynku Urzędu Dzielnicy</t>
  </si>
  <si>
    <t>Budowa ul. Tajemnej</t>
  </si>
  <si>
    <t>Nabycie gruntów pod ul. Książkową - rozliczenie z deweloperem</t>
  </si>
  <si>
    <t>Rozbudowa ul. Aluzyjnej  - rozliczenie z deweloperem</t>
  </si>
  <si>
    <t>Rozbudowa ulicy Odkrytej - rozliczenie z deweloperem</t>
  </si>
  <si>
    <t xml:space="preserve">Nabycie gruntów pod budowę ul. Duninów - rozliczenie z deweloperem </t>
  </si>
  <si>
    <t>Wykup gruntów  pod ul. Lemiesz  - rozliczenie z deweloperem</t>
  </si>
  <si>
    <t xml:space="preserve">Nabycie gruntów pod ul. Laurową  - rozliczenie z deweloperem </t>
  </si>
  <si>
    <t xml:space="preserve">Nabycie gruntów pod ul. Hemara i ul. Projektowanej KL 11 (rej.Grodzisk ) -rozliczenie z deweloperem </t>
  </si>
  <si>
    <t xml:space="preserve">Nabycie gruntów pod ul. Włodkowica- rozliczenie z deweloperem </t>
  </si>
  <si>
    <t xml:space="preserve">Nabycie gruntów pod ul.Szlachecką - rozliczenie z deweloperem </t>
  </si>
  <si>
    <t xml:space="preserve">Nabycie gruntów pod ul. Ostródzką na wysokości posesji nr 190-202 - rozliczenie z deweloperem </t>
  </si>
  <si>
    <t xml:space="preserve">Nabycie gruntów pod chodnik w ul. Winorośli - rozliczenie z deweloperem </t>
  </si>
  <si>
    <t>Budowa ul. Olesin na odcinku od ul. Rajgrasowej do ul. Wojdyńskiej</t>
  </si>
  <si>
    <t>Budowa ul.Srebrnogórskiej na odcinku od ul. 15 Sierpnia w kierunku ul. Szynowej</t>
  </si>
  <si>
    <t>Budowa oświetlenia w ul. Samosiejki</t>
  </si>
  <si>
    <t>Jaśniej i bezpieczniej - doświetlenie przejść dla pieszych</t>
  </si>
  <si>
    <t xml:space="preserve">Budowa chodnika w ul. Kobiałka ze ścieżką rowerową </t>
  </si>
  <si>
    <t xml:space="preserve">Dostosowanie budynku Szkoły Podstawowej 344 przy ul. Erazma z Zakroczymia do przepisów ppoż. związanych z oddymianiem klatek schodowych. </t>
  </si>
  <si>
    <t>Modernizacja Sali gimnastycznej w Szkole Podstawowej nr 110 przy ul. Bohaterów 41</t>
  </si>
  <si>
    <t>Modernizacja boiska wielofunkcyjnego przy ul. Ostródzkiej 175</t>
  </si>
  <si>
    <t>Modernizacja i rozbudowa Przedszkola z Oddziałami Integracyjnymi nr 65 "Tarchominek " przy ul.Pancera 3</t>
  </si>
  <si>
    <t>Budowa Centrum Aktywności Międzypokoleniowej przy ul. Ceramicznej część 2</t>
  </si>
  <si>
    <t>Bardziej zielona Białołęka - nowy teren rekreacyjny dla mieszkańców</t>
  </si>
  <si>
    <t>Wymiana nawierzchni syntetycznej infrastruktury sportowej ul. Zaułek 34</t>
  </si>
  <si>
    <t>Budowa Biblioteki na Choszczówce</t>
  </si>
  <si>
    <t xml:space="preserve">Nabycie gruntów pod budowę ul. Kabrioletu - rozliczenie z deweloperem </t>
  </si>
  <si>
    <t xml:space="preserve">Nabycie nakładów budowlanych na działkach UL.KLASYKÓW 9 </t>
  </si>
  <si>
    <t>Zakupy inwestycyjne na potrzeby Urzędu Dzielnicy Białołęka</t>
  </si>
  <si>
    <t>Zakupy inwestycyjne dla Biblioteki Publicznej w Dzielnicy Białołęka</t>
  </si>
  <si>
    <t>Zakupy inwestycyjne dla przedszkoli</t>
  </si>
  <si>
    <t>Zakupy inwestycyjne dla poradni psychologiczno-pedagogicznych</t>
  </si>
  <si>
    <t>Utworzenie terenu rekreacyjnego do zabaw ruchowych przy Szkole Podstawowej nr 366</t>
  </si>
  <si>
    <t>6220</t>
  </si>
  <si>
    <t>Utworzenie ogrodu sensorycznego na terenie Centrum Zdrowia Białołeka</t>
  </si>
  <si>
    <t>Modernizacja terenu sportowo- rekreacyjnego w Parku Magiczna</t>
  </si>
  <si>
    <t>Zakupy inwestycyjne dla stołówek szkolnych</t>
  </si>
  <si>
    <t>Zakupy inwestycyjne dla Białołęckiego Ośrodka Sportu</t>
  </si>
  <si>
    <t>Zakup i montaż zbiornika c.w.u. w Przedszkolu nr 414</t>
  </si>
  <si>
    <t>Zakup, montaż i uruchomienie pieca grzewczego w Szkole Podstawowej nr 110</t>
  </si>
  <si>
    <t>Modernizacja Szkoły Podstawowej nr 31 przy ul. Kobiałka 49</t>
  </si>
  <si>
    <t>Modernizacja boiska wraz z bieżnią przy Szkole Podstawowej nr 112 przy ul. Zaułek</t>
  </si>
  <si>
    <t>Zakup, montaż i uruchomienie pieców grzewczych w Szkole Podstawowej Nr 342</t>
  </si>
  <si>
    <t>Wykonanie - wydatki majątkowe grudzień 2024 r.</t>
  </si>
  <si>
    <t xml:space="preserve">Nabycie gruntów pod ul. Projektowana 3 (os.Nowodwory Wschodnie)- rozliczeni z deweloperem </t>
  </si>
  <si>
    <t>Załącznik Nr 3                                                                                                                                                                                                                      do uchwały Nr XII/91/2025                                                                                                                                                                                                 Rady Dzielnicy Białołęka m.st. Warszawy                                                                                                                                                   z dnia 12 marca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</si>
</sst>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0000"/>
    <numFmt numFmtId="165" formatCode="[$-415]mmmm\ yy;@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name val="Arial"/>
      <family val="2"/>
      <charset val="238"/>
    </font>
    <font>
      <sz val="11"/>
      <color theme="1"/>
      <name val="Arial"/>
      <family val="2"/>
      <charset val="238"/>
    </font>
    <font>
      <sz val="8"/>
      <name val="Arial"/>
      <family val="2"/>
    </font>
    <font>
      <sz val="14"/>
      <color theme="1"/>
      <name val="Arial"/>
      <family val="2"/>
      <charset val="238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0"/>
      <name val="Arial"/>
      <family val="2"/>
      <charset val="238"/>
    </font>
    <font>
      <sz val="16"/>
      <name val="Arial"/>
      <family val="2"/>
    </font>
    <font>
      <sz val="16"/>
      <color theme="1"/>
      <name val="Arial"/>
      <family val="2"/>
      <charset val="238"/>
    </font>
    <font>
      <sz val="16"/>
      <name val="Arial"/>
      <family val="2"/>
      <charset val="238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1"/>
      </patternFill>
    </fill>
    <fill>
      <patternFill patternType="solid">
        <fgColor indexed="49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5">
    <xf numFmtId="0" fontId="0" fillId="0" borderId="0"/>
    <xf numFmtId="0" fontId="9" fillId="4" borderId="2" applyNumberFormat="0" applyProtection="0">
      <alignment horizontal="left" vertical="center" indent="1"/>
    </xf>
    <xf numFmtId="4" fontId="9" fillId="5" borderId="2" applyNumberFormat="0" applyProtection="0">
      <alignment horizontal="left" vertical="center" indent="1"/>
    </xf>
    <xf numFmtId="4" fontId="9" fillId="0" borderId="2" applyNumberFormat="0" applyProtection="0">
      <alignment horizontal="right" vertical="center"/>
    </xf>
    <xf numFmtId="4" fontId="9" fillId="6" borderId="2" applyNumberFormat="0" applyProtection="0">
      <alignment vertical="center"/>
    </xf>
    <xf numFmtId="4" fontId="9" fillId="7" borderId="2" applyNumberFormat="0" applyProtection="0">
      <alignment horizontal="left" vertical="center" indent="1"/>
    </xf>
    <xf numFmtId="0" fontId="9" fillId="8" borderId="2" applyNumberFormat="0" applyProtection="0">
      <alignment horizontal="left" vertical="center" indent="1"/>
    </xf>
    <xf numFmtId="4" fontId="9" fillId="5" borderId="2" applyNumberFormat="0" applyProtection="0">
      <alignment horizontal="left" vertical="center" indent="1"/>
    </xf>
    <xf numFmtId="0" fontId="14" fillId="0" borderId="0"/>
    <xf numFmtId="9" fontId="21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22" fillId="0" borderId="0"/>
    <xf numFmtId="0" fontId="1" fillId="0" borderId="0"/>
  </cellStyleXfs>
  <cellXfs count="72">
    <xf numFmtId="0" fontId="0" fillId="0" borderId="0" xfId="0"/>
    <xf numFmtId="0" fontId="4" fillId="3" borderId="1" xfId="0" applyFont="1" applyFill="1" applyBorder="1" applyAlignment="1">
      <alignment horizontal="left" vertical="center" indent="1"/>
    </xf>
    <xf numFmtId="0" fontId="4" fillId="3" borderId="1" xfId="0" applyFont="1" applyFill="1" applyBorder="1" applyAlignment="1">
      <alignment horizontal="center" vertical="center"/>
    </xf>
    <xf numFmtId="164" fontId="15" fillId="0" borderId="1" xfId="2" quotePrefix="1" applyNumberFormat="1" applyFont="1" applyFill="1" applyBorder="1" applyAlignment="1">
      <alignment horizontal="center" vertical="center"/>
    </xf>
    <xf numFmtId="0" fontId="15" fillId="0" borderId="1" xfId="2" quotePrefix="1" applyNumberFormat="1" applyFont="1" applyFill="1" applyBorder="1" applyAlignment="1">
      <alignment horizontal="center" vertical="center"/>
    </xf>
    <xf numFmtId="164" fontId="15" fillId="0" borderId="1" xfId="2" quotePrefix="1" applyNumberFormat="1" applyFont="1" applyFill="1" applyBorder="1">
      <alignment horizontal="left" vertical="center" indent="1"/>
    </xf>
    <xf numFmtId="164" fontId="17" fillId="0" borderId="1" xfId="2" quotePrefix="1" applyNumberFormat="1" applyFont="1" applyFill="1" applyBorder="1">
      <alignment horizontal="left" vertical="center" indent="1"/>
    </xf>
    <xf numFmtId="0" fontId="20" fillId="3" borderId="1" xfId="0" applyFont="1" applyFill="1" applyBorder="1" applyAlignment="1">
      <alignment horizontal="left" vertical="center" wrapText="1"/>
    </xf>
    <xf numFmtId="164" fontId="15" fillId="0" borderId="1" xfId="2" quotePrefix="1" applyNumberFormat="1" applyFont="1" applyFill="1" applyBorder="1" applyAlignment="1">
      <alignment horizontal="center" vertical="center" wrapText="1"/>
    </xf>
    <xf numFmtId="0" fontId="15" fillId="0" borderId="1" xfId="2" quotePrefix="1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1" quotePrefix="1" applyFont="1" applyFill="1" applyBorder="1" applyAlignment="1">
      <alignment horizontal="left" vertical="center" wrapText="1"/>
    </xf>
    <xf numFmtId="3" fontId="17" fillId="0" borderId="1" xfId="0" applyNumberFormat="1" applyFont="1" applyFill="1" applyBorder="1" applyAlignment="1">
      <alignment horizontal="right" vertical="center"/>
    </xf>
    <xf numFmtId="4" fontId="16" fillId="0" borderId="1" xfId="0" applyNumberFormat="1" applyFont="1" applyFill="1" applyBorder="1" applyAlignment="1">
      <alignment horizontal="right" vertical="center"/>
    </xf>
    <xf numFmtId="10" fontId="16" fillId="0" borderId="1" xfId="0" applyNumberFormat="1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4" fontId="18" fillId="0" borderId="1" xfId="0" applyNumberFormat="1" applyFont="1" applyFill="1" applyBorder="1" applyAlignment="1">
      <alignment horizontal="right" vertical="center" wrapText="1"/>
    </xf>
    <xf numFmtId="4" fontId="18" fillId="0" borderId="1" xfId="0" applyNumberFormat="1" applyFont="1" applyFill="1" applyBorder="1" applyAlignment="1">
      <alignment horizontal="right" vertical="center"/>
    </xf>
    <xf numFmtId="4" fontId="17" fillId="0" borderId="1" xfId="0" applyNumberFormat="1" applyFont="1" applyFill="1" applyBorder="1" applyAlignment="1">
      <alignment horizontal="right" vertical="center"/>
    </xf>
    <xf numFmtId="0" fontId="25" fillId="3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165" fontId="0" fillId="0" borderId="0" xfId="0" applyNumberFormat="1" applyBorder="1" applyAlignment="1"/>
    <xf numFmtId="0" fontId="0" fillId="0" borderId="0" xfId="0" applyBorder="1" applyAlignment="1"/>
    <xf numFmtId="0" fontId="11" fillId="0" borderId="0" xfId="0" applyFont="1" applyBorder="1" applyAlignment="1"/>
    <xf numFmtId="0" fontId="27" fillId="0" borderId="1" xfId="0" applyFont="1" applyFill="1" applyBorder="1" applyAlignment="1">
      <alignment horizontal="center" vertical="center" wrapText="1"/>
    </xf>
    <xf numFmtId="10" fontId="16" fillId="0" borderId="1" xfId="0" applyNumberFormat="1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1" quotePrefix="1" applyFont="1" applyFill="1" applyBorder="1" applyAlignment="1">
      <alignment horizontal="left" vertical="center" wrapText="1"/>
    </xf>
    <xf numFmtId="0" fontId="15" fillId="0" borderId="1" xfId="7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/>
    </xf>
    <xf numFmtId="0" fontId="15" fillId="0" borderId="1" xfId="1" quotePrefix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10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wrapText="1"/>
    </xf>
    <xf numFmtId="4" fontId="16" fillId="0" borderId="1" xfId="0" applyNumberFormat="1" applyFont="1" applyFill="1" applyBorder="1" applyAlignment="1">
      <alignment horizontal="right" wrapText="1"/>
    </xf>
    <xf numFmtId="10" fontId="16" fillId="0" borderId="1" xfId="0" applyNumberFormat="1" applyFont="1" applyFill="1" applyBorder="1" applyAlignment="1">
      <alignment horizontal="right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1" quotePrefix="1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3" fontId="17" fillId="0" borderId="1" xfId="8" applyNumberFormat="1" applyFont="1" applyFill="1" applyBorder="1" applyAlignment="1">
      <alignment vertical="center"/>
    </xf>
    <xf numFmtId="3" fontId="17" fillId="0" borderId="1" xfId="3" applyNumberFormat="1" applyFont="1" applyFill="1" applyBorder="1">
      <alignment horizontal="right" vertical="center"/>
    </xf>
    <xf numFmtId="0" fontId="0" fillId="0" borderId="0" xfId="0" applyBorder="1"/>
    <xf numFmtId="0" fontId="0" fillId="0" borderId="0" xfId="0" applyFill="1" applyBorder="1"/>
    <xf numFmtId="0" fontId="11" fillId="0" borderId="0" xfId="0" applyFont="1" applyFill="1" applyBorder="1"/>
    <xf numFmtId="0" fontId="19" fillId="0" borderId="0" xfId="0" applyFont="1" applyFill="1" applyBorder="1"/>
    <xf numFmtId="0" fontId="12" fillId="0" borderId="0" xfId="0" applyFont="1" applyFill="1" applyBorder="1"/>
    <xf numFmtId="0" fontId="0" fillId="0" borderId="0" xfId="0" applyBorder="1" applyAlignment="1">
      <alignment horizontal="center" vertical="center"/>
    </xf>
    <xf numFmtId="0" fontId="19" fillId="0" borderId="0" xfId="0" applyFont="1" applyBorder="1" applyAlignment="1">
      <alignment horizontal="left"/>
    </xf>
    <xf numFmtId="0" fontId="11" fillId="0" borderId="0" xfId="0" applyFont="1" applyBorder="1"/>
    <xf numFmtId="0" fontId="13" fillId="0" borderId="0" xfId="0" applyFont="1" applyBorder="1"/>
    <xf numFmtId="4" fontId="10" fillId="0" borderId="0" xfId="0" applyNumberFormat="1" applyFont="1" applyBorder="1" applyAlignment="1">
      <alignment horizontal="right" vertical="center"/>
    </xf>
    <xf numFmtId="10" fontId="10" fillId="0" borderId="0" xfId="0" applyNumberFormat="1" applyFont="1" applyBorder="1" applyAlignment="1">
      <alignment vertical="center"/>
    </xf>
    <xf numFmtId="3" fontId="7" fillId="3" borderId="1" xfId="0" applyNumberFormat="1" applyFont="1" applyFill="1" applyBorder="1" applyAlignment="1">
      <alignment horizontal="right" vertical="center"/>
    </xf>
    <xf numFmtId="4" fontId="7" fillId="3" borderId="1" xfId="0" applyNumberFormat="1" applyFont="1" applyFill="1" applyBorder="1" applyAlignment="1">
      <alignment horizontal="right" vertical="center"/>
    </xf>
    <xf numFmtId="10" fontId="7" fillId="3" borderId="1" xfId="9" applyNumberFormat="1" applyFont="1" applyFill="1" applyBorder="1" applyAlignment="1">
      <alignment horizontal="right" vertical="center"/>
    </xf>
    <xf numFmtId="3" fontId="15" fillId="0" borderId="1" xfId="3" applyNumberFormat="1" applyFont="1" applyFill="1" applyBorder="1" applyAlignment="1">
      <alignment horizontal="right" vertical="center" wrapText="1"/>
    </xf>
    <xf numFmtId="3" fontId="15" fillId="0" borderId="1" xfId="0" applyNumberFormat="1" applyFont="1" applyFill="1" applyBorder="1" applyAlignment="1">
      <alignment horizontal="right" vertical="center" wrapText="1"/>
    </xf>
    <xf numFmtId="3" fontId="15" fillId="0" borderId="1" xfId="0" applyNumberFormat="1" applyFont="1" applyFill="1" applyBorder="1" applyAlignment="1">
      <alignment horizontal="right" vertical="center"/>
    </xf>
    <xf numFmtId="3" fontId="17" fillId="0" borderId="1" xfId="4" applyNumberFormat="1" applyFont="1" applyFill="1" applyBorder="1" applyAlignment="1">
      <alignment horizontal="right" wrapText="1"/>
    </xf>
    <xf numFmtId="3" fontId="17" fillId="0" borderId="1" xfId="0" applyNumberFormat="1" applyFont="1" applyFill="1" applyBorder="1" applyAlignment="1">
      <alignment horizontal="right" wrapText="1"/>
    </xf>
    <xf numFmtId="0" fontId="23" fillId="0" borderId="0" xfId="0" applyFont="1" applyBorder="1" applyAlignment="1">
      <alignment horizontal="left" vertical="top" wrapText="1"/>
    </xf>
    <xf numFmtId="4" fontId="5" fillId="2" borderId="0" xfId="0" applyNumberFormat="1" applyFont="1" applyFill="1" applyBorder="1" applyAlignment="1">
      <alignment horizontal="center" vertical="center" wrapText="1"/>
    </xf>
    <xf numFmtId="10" fontId="5" fillId="2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/>
    <xf numFmtId="0" fontId="20" fillId="2" borderId="0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</cellXfs>
  <cellStyles count="15">
    <cellStyle name="Dziesiętny 2" xfId="12" xr:uid="{6D0795B0-E6BA-4048-ACD7-8F52C2FFAD68}"/>
    <cellStyle name="Normalny" xfId="0" builtinId="0"/>
    <cellStyle name="Normalny 2" xfId="8" xr:uid="{00000000-0005-0000-0000-000001000000}"/>
    <cellStyle name="Normalny 3" xfId="10" xr:uid="{9277E741-06B1-466B-A31B-2A92477AF611}"/>
    <cellStyle name="Normalny 4" xfId="11" xr:uid="{0DC8EE11-5146-4DDA-9AAF-AF831B8281B4}"/>
    <cellStyle name="Normalny 5" xfId="13" xr:uid="{021410BC-E2EE-4D6F-82B7-458977CD3C0D}"/>
    <cellStyle name="Normalny 6" xfId="14" xr:uid="{FB91074E-A376-4527-9F17-E5A9F7D8987C}"/>
    <cellStyle name="Procentowy" xfId="9" builtinId="5"/>
    <cellStyle name="SAPBEXaggData" xfId="4" xr:uid="{00000000-0005-0000-0000-000003000000}"/>
    <cellStyle name="SAPBEXaggItem" xfId="5" xr:uid="{00000000-0005-0000-0000-000004000000}"/>
    <cellStyle name="SAPBEXchaText" xfId="7" xr:uid="{00000000-0005-0000-0000-000005000000}"/>
    <cellStyle name="SAPBEXHLevel0" xfId="6" xr:uid="{00000000-0005-0000-0000-000006000000}"/>
    <cellStyle name="SAPBEXHLevel3" xfId="1" xr:uid="{00000000-0005-0000-0000-000007000000}"/>
    <cellStyle name="SAPBEXstdData" xfId="3" xr:uid="{00000000-0005-0000-0000-000008000000}"/>
    <cellStyle name="SAPBEXstdItem" xfId="2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3"/>
  <sheetViews>
    <sheetView tabSelected="1" zoomScale="80" zoomScaleNormal="80" zoomScaleSheetLayoutView="80" workbookViewId="0">
      <pane ySplit="4" topLeftCell="A77" activePane="bottomLeft" state="frozen"/>
      <selection activeCell="B1" sqref="B1"/>
      <selection pane="bottomLeft" activeCell="F2" sqref="F2"/>
    </sheetView>
  </sheetViews>
  <sheetFormatPr defaultRowHeight="21" x14ac:dyDescent="0.35"/>
  <cols>
    <col min="1" max="1" width="6.28515625" style="43" customWidth="1"/>
    <col min="2" max="2" width="11.5703125" style="43" customWidth="1"/>
    <col min="3" max="3" width="10.140625" style="48" bestFit="1" customWidth="1"/>
    <col min="4" max="4" width="91.140625" style="49" customWidth="1"/>
    <col min="5" max="5" width="14.7109375" style="50" customWidth="1"/>
    <col min="6" max="6" width="22.140625" style="51" customWidth="1"/>
    <col min="7" max="7" width="20.85546875" style="52" customWidth="1"/>
    <col min="8" max="8" width="14.140625" style="53" customWidth="1"/>
    <col min="9" max="16384" width="9.140625" style="43"/>
  </cols>
  <sheetData>
    <row r="1" spans="1:8" ht="54.75" customHeight="1" x14ac:dyDescent="0.25">
      <c r="A1" s="21"/>
      <c r="B1" s="22"/>
      <c r="C1" s="22"/>
      <c r="D1" s="22"/>
      <c r="E1" s="23"/>
      <c r="F1" s="62" t="s">
        <v>90</v>
      </c>
      <c r="G1" s="62"/>
      <c r="H1" s="62"/>
    </row>
    <row r="2" spans="1:8" ht="15" x14ac:dyDescent="0.25">
      <c r="A2" s="21"/>
      <c r="B2" s="22"/>
      <c r="C2" s="22"/>
      <c r="D2" s="22" t="s">
        <v>88</v>
      </c>
      <c r="E2" s="23"/>
      <c r="F2" s="22"/>
      <c r="G2" s="22"/>
      <c r="H2" s="22"/>
    </row>
    <row r="3" spans="1:8" ht="16.5" customHeight="1" x14ac:dyDescent="0.25">
      <c r="A3" s="70"/>
      <c r="B3" s="71" t="s">
        <v>0</v>
      </c>
      <c r="C3" s="70" t="s">
        <v>31</v>
      </c>
      <c r="D3" s="67" t="s">
        <v>1</v>
      </c>
      <c r="E3" s="68" t="s">
        <v>2</v>
      </c>
      <c r="F3" s="69" t="s">
        <v>3</v>
      </c>
      <c r="G3" s="63" t="s">
        <v>4</v>
      </c>
      <c r="H3" s="64" t="s">
        <v>5</v>
      </c>
    </row>
    <row r="4" spans="1:8" ht="26.25" customHeight="1" x14ac:dyDescent="0.25">
      <c r="A4" s="70"/>
      <c r="B4" s="71"/>
      <c r="C4" s="70"/>
      <c r="D4" s="67"/>
      <c r="E4" s="68"/>
      <c r="F4" s="69"/>
      <c r="G4" s="63"/>
      <c r="H4" s="64"/>
    </row>
    <row r="5" spans="1:8" ht="8.25" customHeight="1" x14ac:dyDescent="0.25">
      <c r="A5" s="65"/>
      <c r="B5" s="66"/>
      <c r="C5" s="66"/>
      <c r="D5" s="66"/>
      <c r="E5" s="66"/>
      <c r="F5" s="66"/>
      <c r="G5" s="66"/>
      <c r="H5" s="66"/>
    </row>
    <row r="6" spans="1:8" ht="20.25" x14ac:dyDescent="0.25">
      <c r="A6" s="1"/>
      <c r="B6" s="1"/>
      <c r="C6" s="2"/>
      <c r="D6" s="7" t="s">
        <v>6</v>
      </c>
      <c r="E6" s="19"/>
      <c r="F6" s="54">
        <f>SUM(F7:F83)</f>
        <v>76747355</v>
      </c>
      <c r="G6" s="55">
        <f>SUM(G7:G83)</f>
        <v>71171749.589999989</v>
      </c>
      <c r="H6" s="56">
        <f t="shared" ref="H6:H37" si="0">G6/F6</f>
        <v>0.92735117177653859</v>
      </c>
    </row>
    <row r="7" spans="1:8" s="44" customFormat="1" ht="30" customHeight="1" x14ac:dyDescent="0.25">
      <c r="A7" s="26">
        <v>600</v>
      </c>
      <c r="B7" s="26">
        <v>60016</v>
      </c>
      <c r="C7" s="9">
        <v>6050</v>
      </c>
      <c r="D7" s="31" t="s">
        <v>46</v>
      </c>
      <c r="E7" s="24" t="s">
        <v>12</v>
      </c>
      <c r="F7" s="57">
        <v>727134</v>
      </c>
      <c r="G7" s="16">
        <v>727134</v>
      </c>
      <c r="H7" s="25">
        <f t="shared" si="0"/>
        <v>1</v>
      </c>
    </row>
    <row r="8" spans="1:8" s="44" customFormat="1" ht="30" customHeight="1" x14ac:dyDescent="0.25">
      <c r="A8" s="26">
        <v>600</v>
      </c>
      <c r="B8" s="26">
        <v>60016</v>
      </c>
      <c r="C8" s="9">
        <v>6060</v>
      </c>
      <c r="D8" s="31" t="s">
        <v>47</v>
      </c>
      <c r="E8" s="24" t="s">
        <v>12</v>
      </c>
      <c r="F8" s="58">
        <v>300</v>
      </c>
      <c r="G8" s="16">
        <v>300</v>
      </c>
      <c r="H8" s="25">
        <f t="shared" si="0"/>
        <v>1</v>
      </c>
    </row>
    <row r="9" spans="1:8" s="44" customFormat="1" ht="30" customHeight="1" x14ac:dyDescent="0.25">
      <c r="A9" s="26">
        <v>600</v>
      </c>
      <c r="B9" s="26">
        <v>60016</v>
      </c>
      <c r="C9" s="26">
        <v>6060</v>
      </c>
      <c r="D9" s="27" t="s">
        <v>17</v>
      </c>
      <c r="E9" s="24" t="s">
        <v>12</v>
      </c>
      <c r="F9" s="58">
        <v>500287</v>
      </c>
      <c r="G9" s="16">
        <v>446972.9</v>
      </c>
      <c r="H9" s="25">
        <f t="shared" si="0"/>
        <v>0.89343296947552109</v>
      </c>
    </row>
    <row r="10" spans="1:8" s="44" customFormat="1" ht="40.5" customHeight="1" x14ac:dyDescent="0.25">
      <c r="A10" s="26">
        <v>600</v>
      </c>
      <c r="B10" s="26">
        <v>60016</v>
      </c>
      <c r="C10" s="8" t="s">
        <v>13</v>
      </c>
      <c r="D10" s="27" t="s">
        <v>18</v>
      </c>
      <c r="E10" s="24" t="s">
        <v>12</v>
      </c>
      <c r="F10" s="58">
        <v>1700</v>
      </c>
      <c r="G10" s="16">
        <v>1700</v>
      </c>
      <c r="H10" s="25">
        <f t="shared" si="0"/>
        <v>1</v>
      </c>
    </row>
    <row r="11" spans="1:8" s="44" customFormat="1" ht="39.75" customHeight="1" x14ac:dyDescent="0.25">
      <c r="A11" s="26">
        <v>600</v>
      </c>
      <c r="B11" s="26">
        <v>60016</v>
      </c>
      <c r="C11" s="26">
        <v>6060</v>
      </c>
      <c r="D11" s="27" t="s">
        <v>19</v>
      </c>
      <c r="E11" s="24" t="s">
        <v>12</v>
      </c>
      <c r="F11" s="58">
        <v>76251</v>
      </c>
      <c r="G11" s="16">
        <v>76250.149999999994</v>
      </c>
      <c r="H11" s="25">
        <f t="shared" si="0"/>
        <v>0.99998885260521164</v>
      </c>
    </row>
    <row r="12" spans="1:8" s="44" customFormat="1" ht="30" customHeight="1" x14ac:dyDescent="0.25">
      <c r="A12" s="26">
        <v>600</v>
      </c>
      <c r="B12" s="26">
        <v>60016</v>
      </c>
      <c r="C12" s="26">
        <v>6060</v>
      </c>
      <c r="D12" s="28" t="s">
        <v>48</v>
      </c>
      <c r="E12" s="24" t="s">
        <v>12</v>
      </c>
      <c r="F12" s="58">
        <v>300</v>
      </c>
      <c r="G12" s="16">
        <v>300</v>
      </c>
      <c r="H12" s="25">
        <f t="shared" si="0"/>
        <v>1</v>
      </c>
    </row>
    <row r="13" spans="1:8" s="44" customFormat="1" ht="40.5" customHeight="1" x14ac:dyDescent="0.25">
      <c r="A13" s="26">
        <v>600</v>
      </c>
      <c r="B13" s="26">
        <v>60016</v>
      </c>
      <c r="C13" s="26">
        <v>6060</v>
      </c>
      <c r="D13" s="27" t="s">
        <v>20</v>
      </c>
      <c r="E13" s="24" t="s">
        <v>12</v>
      </c>
      <c r="F13" s="58">
        <v>34592</v>
      </c>
      <c r="G13" s="16">
        <v>34592</v>
      </c>
      <c r="H13" s="25">
        <f t="shared" si="0"/>
        <v>1</v>
      </c>
    </row>
    <row r="14" spans="1:8" s="44" customFormat="1" ht="30" customHeight="1" x14ac:dyDescent="0.25">
      <c r="A14" s="26">
        <v>600</v>
      </c>
      <c r="B14" s="26">
        <v>60016</v>
      </c>
      <c r="C14" s="26">
        <v>6060</v>
      </c>
      <c r="D14" s="28" t="s">
        <v>21</v>
      </c>
      <c r="E14" s="24" t="s">
        <v>12</v>
      </c>
      <c r="F14" s="58">
        <v>74965</v>
      </c>
      <c r="G14" s="16">
        <v>73795</v>
      </c>
      <c r="H14" s="25">
        <f t="shared" si="0"/>
        <v>0.98439271660108052</v>
      </c>
    </row>
    <row r="15" spans="1:8" s="44" customFormat="1" ht="39.75" customHeight="1" x14ac:dyDescent="0.25">
      <c r="A15" s="26">
        <v>600</v>
      </c>
      <c r="B15" s="26">
        <v>60016</v>
      </c>
      <c r="C15" s="26">
        <v>6060</v>
      </c>
      <c r="D15" s="28" t="s">
        <v>22</v>
      </c>
      <c r="E15" s="24" t="s">
        <v>12</v>
      </c>
      <c r="F15" s="58">
        <v>2829</v>
      </c>
      <c r="G15" s="16">
        <v>2829</v>
      </c>
      <c r="H15" s="25">
        <f t="shared" si="0"/>
        <v>1</v>
      </c>
    </row>
    <row r="16" spans="1:8" s="45" customFormat="1" ht="39.75" customHeight="1" x14ac:dyDescent="0.2">
      <c r="A16" s="26">
        <v>600</v>
      </c>
      <c r="B16" s="26">
        <v>60016</v>
      </c>
      <c r="C16" s="8" t="s">
        <v>13</v>
      </c>
      <c r="D16" s="27" t="s">
        <v>50</v>
      </c>
      <c r="E16" s="24" t="s">
        <v>12</v>
      </c>
      <c r="F16" s="58">
        <v>28734</v>
      </c>
      <c r="G16" s="16">
        <v>28733.25</v>
      </c>
      <c r="H16" s="25">
        <f t="shared" si="0"/>
        <v>0.99997389851743579</v>
      </c>
    </row>
    <row r="17" spans="1:8" s="45" customFormat="1" ht="39.75" customHeight="1" x14ac:dyDescent="0.2">
      <c r="A17" s="26">
        <v>600</v>
      </c>
      <c r="B17" s="26">
        <v>60016</v>
      </c>
      <c r="C17" s="8" t="s">
        <v>13</v>
      </c>
      <c r="D17" s="28" t="s">
        <v>71</v>
      </c>
      <c r="E17" s="24" t="s">
        <v>12</v>
      </c>
      <c r="F17" s="58">
        <v>600</v>
      </c>
      <c r="G17" s="16">
        <v>600</v>
      </c>
      <c r="H17" s="25">
        <f t="shared" si="0"/>
        <v>1</v>
      </c>
    </row>
    <row r="18" spans="1:8" s="45" customFormat="1" ht="30" customHeight="1" x14ac:dyDescent="0.2">
      <c r="A18" s="26">
        <v>600</v>
      </c>
      <c r="B18" s="26">
        <v>60016</v>
      </c>
      <c r="C18" s="8" t="s">
        <v>13</v>
      </c>
      <c r="D18" s="28" t="s">
        <v>49</v>
      </c>
      <c r="E18" s="24" t="s">
        <v>12</v>
      </c>
      <c r="F18" s="58">
        <f>217873+300</f>
        <v>218173</v>
      </c>
      <c r="G18" s="16">
        <f>195857.7+300</f>
        <v>196157.7</v>
      </c>
      <c r="H18" s="25">
        <f t="shared" si="0"/>
        <v>0.89909246332039261</v>
      </c>
    </row>
    <row r="19" spans="1:8" s="46" customFormat="1" ht="43.5" customHeight="1" x14ac:dyDescent="0.35">
      <c r="A19" s="26">
        <v>600</v>
      </c>
      <c r="B19" s="26">
        <v>60016</v>
      </c>
      <c r="C19" s="8" t="s">
        <v>13</v>
      </c>
      <c r="D19" s="29" t="s">
        <v>36</v>
      </c>
      <c r="E19" s="24" t="s">
        <v>12</v>
      </c>
      <c r="F19" s="58">
        <v>2600</v>
      </c>
      <c r="G19" s="16">
        <v>2600</v>
      </c>
      <c r="H19" s="25">
        <f t="shared" si="0"/>
        <v>1</v>
      </c>
    </row>
    <row r="20" spans="1:8" s="44" customFormat="1" ht="30" customHeight="1" x14ac:dyDescent="0.25">
      <c r="A20" s="26">
        <v>600</v>
      </c>
      <c r="B20" s="26">
        <v>60016</v>
      </c>
      <c r="C20" s="9">
        <v>6060</v>
      </c>
      <c r="D20" s="28" t="s">
        <v>51</v>
      </c>
      <c r="E20" s="24" t="s">
        <v>12</v>
      </c>
      <c r="F20" s="58">
        <v>1500</v>
      </c>
      <c r="G20" s="16">
        <v>1500</v>
      </c>
      <c r="H20" s="25">
        <f t="shared" si="0"/>
        <v>1</v>
      </c>
    </row>
    <row r="21" spans="1:8" s="44" customFormat="1" ht="30" customHeight="1" x14ac:dyDescent="0.25">
      <c r="A21" s="26">
        <v>600</v>
      </c>
      <c r="B21" s="26">
        <v>60016</v>
      </c>
      <c r="C21" s="9">
        <v>6060</v>
      </c>
      <c r="D21" s="28" t="s">
        <v>52</v>
      </c>
      <c r="E21" s="24" t="s">
        <v>12</v>
      </c>
      <c r="F21" s="58">
        <v>300</v>
      </c>
      <c r="G21" s="16">
        <v>300</v>
      </c>
      <c r="H21" s="25">
        <f t="shared" si="0"/>
        <v>1</v>
      </c>
    </row>
    <row r="22" spans="1:8" s="44" customFormat="1" ht="39.75" customHeight="1" x14ac:dyDescent="0.25">
      <c r="A22" s="26">
        <v>600</v>
      </c>
      <c r="B22" s="26">
        <v>60016</v>
      </c>
      <c r="C22" s="9">
        <v>6060</v>
      </c>
      <c r="D22" s="28" t="s">
        <v>53</v>
      </c>
      <c r="E22" s="24" t="s">
        <v>12</v>
      </c>
      <c r="F22" s="58">
        <v>1500</v>
      </c>
      <c r="G22" s="16">
        <v>1500</v>
      </c>
      <c r="H22" s="25">
        <f t="shared" si="0"/>
        <v>1</v>
      </c>
    </row>
    <row r="23" spans="1:8" s="44" customFormat="1" ht="30" customHeight="1" x14ac:dyDescent="0.25">
      <c r="A23" s="26">
        <v>600</v>
      </c>
      <c r="B23" s="26">
        <v>60016</v>
      </c>
      <c r="C23" s="9">
        <v>6060</v>
      </c>
      <c r="D23" s="28" t="s">
        <v>54</v>
      </c>
      <c r="E23" s="24" t="s">
        <v>12</v>
      </c>
      <c r="F23" s="58">
        <v>900</v>
      </c>
      <c r="G23" s="16">
        <v>900</v>
      </c>
      <c r="H23" s="25">
        <f t="shared" si="0"/>
        <v>1</v>
      </c>
    </row>
    <row r="24" spans="1:8" s="44" customFormat="1" ht="30" customHeight="1" x14ac:dyDescent="0.25">
      <c r="A24" s="26">
        <v>600</v>
      </c>
      <c r="B24" s="26">
        <v>60016</v>
      </c>
      <c r="C24" s="9">
        <v>6060</v>
      </c>
      <c r="D24" s="28" t="s">
        <v>55</v>
      </c>
      <c r="E24" s="24" t="s">
        <v>12</v>
      </c>
      <c r="F24" s="58">
        <v>900</v>
      </c>
      <c r="G24" s="16">
        <v>900</v>
      </c>
      <c r="H24" s="25">
        <f t="shared" si="0"/>
        <v>1</v>
      </c>
    </row>
    <row r="25" spans="1:8" s="44" customFormat="1" ht="40.5" customHeight="1" x14ac:dyDescent="0.25">
      <c r="A25" s="26">
        <v>600</v>
      </c>
      <c r="B25" s="26">
        <v>60016</v>
      </c>
      <c r="C25" s="9">
        <v>6060</v>
      </c>
      <c r="D25" s="28" t="s">
        <v>56</v>
      </c>
      <c r="E25" s="24" t="s">
        <v>12</v>
      </c>
      <c r="F25" s="58">
        <v>1600</v>
      </c>
      <c r="G25" s="16">
        <v>1600</v>
      </c>
      <c r="H25" s="25">
        <f t="shared" si="0"/>
        <v>1</v>
      </c>
    </row>
    <row r="26" spans="1:8" s="44" customFormat="1" ht="40.5" customHeight="1" x14ac:dyDescent="0.25">
      <c r="A26" s="26">
        <v>600</v>
      </c>
      <c r="B26" s="26">
        <v>60016</v>
      </c>
      <c r="C26" s="9">
        <v>6060</v>
      </c>
      <c r="D26" s="28" t="s">
        <v>57</v>
      </c>
      <c r="E26" s="24" t="s">
        <v>12</v>
      </c>
      <c r="F26" s="58">
        <v>400</v>
      </c>
      <c r="G26" s="16">
        <v>400</v>
      </c>
      <c r="H26" s="25">
        <f t="shared" si="0"/>
        <v>1</v>
      </c>
    </row>
    <row r="27" spans="1:8" s="44" customFormat="1" ht="40.5" customHeight="1" x14ac:dyDescent="0.25">
      <c r="A27" s="26">
        <v>600</v>
      </c>
      <c r="B27" s="26">
        <v>60016</v>
      </c>
      <c r="C27" s="9">
        <v>6060</v>
      </c>
      <c r="D27" s="28" t="s">
        <v>89</v>
      </c>
      <c r="E27" s="24" t="s">
        <v>12</v>
      </c>
      <c r="F27" s="58">
        <v>300</v>
      </c>
      <c r="G27" s="16">
        <v>300</v>
      </c>
      <c r="H27" s="25">
        <f t="shared" si="0"/>
        <v>1</v>
      </c>
    </row>
    <row r="28" spans="1:8" s="44" customFormat="1" ht="30" customHeight="1" x14ac:dyDescent="0.25">
      <c r="A28" s="30">
        <v>600</v>
      </c>
      <c r="B28" s="30">
        <v>60016</v>
      </c>
      <c r="C28" s="3" t="s">
        <v>14</v>
      </c>
      <c r="D28" s="27" t="s">
        <v>15</v>
      </c>
      <c r="E28" s="24" t="s">
        <v>12</v>
      </c>
      <c r="F28" s="59">
        <v>18332</v>
      </c>
      <c r="G28" s="17">
        <v>1300</v>
      </c>
      <c r="H28" s="14">
        <f t="shared" si="0"/>
        <v>7.091424830896792E-2</v>
      </c>
    </row>
    <row r="29" spans="1:8" s="44" customFormat="1" ht="41.25" customHeight="1" x14ac:dyDescent="0.25">
      <c r="A29" s="30">
        <v>600</v>
      </c>
      <c r="B29" s="30">
        <v>60016</v>
      </c>
      <c r="C29" s="30">
        <v>6050</v>
      </c>
      <c r="D29" s="31" t="s">
        <v>16</v>
      </c>
      <c r="E29" s="24" t="s">
        <v>12</v>
      </c>
      <c r="F29" s="59">
        <v>6405</v>
      </c>
      <c r="G29" s="17">
        <v>6405</v>
      </c>
      <c r="H29" s="14">
        <f t="shared" si="0"/>
        <v>1</v>
      </c>
    </row>
    <row r="30" spans="1:8" s="44" customFormat="1" ht="30" customHeight="1" x14ac:dyDescent="0.25">
      <c r="A30" s="30">
        <v>600</v>
      </c>
      <c r="B30" s="30">
        <v>60016</v>
      </c>
      <c r="C30" s="30">
        <v>6050</v>
      </c>
      <c r="D30" s="31" t="s">
        <v>58</v>
      </c>
      <c r="E30" s="24" t="s">
        <v>12</v>
      </c>
      <c r="F30" s="59">
        <v>50000</v>
      </c>
      <c r="G30" s="17">
        <v>50000</v>
      </c>
      <c r="H30" s="14">
        <f t="shared" si="0"/>
        <v>1</v>
      </c>
    </row>
    <row r="31" spans="1:8" s="44" customFormat="1" ht="37.5" customHeight="1" x14ac:dyDescent="0.25">
      <c r="A31" s="30">
        <v>600</v>
      </c>
      <c r="B31" s="30">
        <v>60016</v>
      </c>
      <c r="C31" s="30">
        <v>6050</v>
      </c>
      <c r="D31" s="27" t="s">
        <v>35</v>
      </c>
      <c r="E31" s="24" t="s">
        <v>12</v>
      </c>
      <c r="F31" s="59">
        <v>200000</v>
      </c>
      <c r="G31" s="17">
        <v>200000</v>
      </c>
      <c r="H31" s="14">
        <f t="shared" si="0"/>
        <v>1</v>
      </c>
    </row>
    <row r="32" spans="1:8" s="44" customFormat="1" ht="37.5" customHeight="1" x14ac:dyDescent="0.25">
      <c r="A32" s="30">
        <v>600</v>
      </c>
      <c r="B32" s="30">
        <v>60016</v>
      </c>
      <c r="C32" s="30">
        <v>6050</v>
      </c>
      <c r="D32" s="27" t="s">
        <v>23</v>
      </c>
      <c r="E32" s="24" t="s">
        <v>12</v>
      </c>
      <c r="F32" s="59">
        <v>91294</v>
      </c>
      <c r="G32" s="17">
        <v>79039.17</v>
      </c>
      <c r="H32" s="14">
        <f t="shared" si="0"/>
        <v>0.86576522005827328</v>
      </c>
    </row>
    <row r="33" spans="1:8" s="44" customFormat="1" ht="37.5" customHeight="1" x14ac:dyDescent="0.25">
      <c r="A33" s="30">
        <v>600</v>
      </c>
      <c r="B33" s="30">
        <v>60016</v>
      </c>
      <c r="C33" s="30">
        <v>6050</v>
      </c>
      <c r="D33" s="27" t="s">
        <v>59</v>
      </c>
      <c r="E33" s="24" t="s">
        <v>12</v>
      </c>
      <c r="F33" s="59">
        <v>1649200</v>
      </c>
      <c r="G33" s="17">
        <v>1649200</v>
      </c>
      <c r="H33" s="14">
        <f t="shared" si="0"/>
        <v>1</v>
      </c>
    </row>
    <row r="34" spans="1:8" s="44" customFormat="1" ht="30" customHeight="1" x14ac:dyDescent="0.25">
      <c r="A34" s="10">
        <v>600</v>
      </c>
      <c r="B34" s="5">
        <v>60016</v>
      </c>
      <c r="C34" s="4">
        <v>6050</v>
      </c>
      <c r="D34" s="11" t="s">
        <v>62</v>
      </c>
      <c r="E34" s="20" t="s">
        <v>12</v>
      </c>
      <c r="F34" s="12">
        <v>10000</v>
      </c>
      <c r="G34" s="13">
        <v>10000</v>
      </c>
      <c r="H34" s="14">
        <f t="shared" si="0"/>
        <v>1</v>
      </c>
    </row>
    <row r="35" spans="1:8" s="44" customFormat="1" ht="39.75" customHeight="1" x14ac:dyDescent="0.25">
      <c r="A35" s="10">
        <v>600</v>
      </c>
      <c r="B35" s="5">
        <v>60095</v>
      </c>
      <c r="C35" s="3" t="s">
        <v>14</v>
      </c>
      <c r="D35" s="32" t="s">
        <v>43</v>
      </c>
      <c r="E35" s="20" t="s">
        <v>12</v>
      </c>
      <c r="F35" s="12">
        <v>643275</v>
      </c>
      <c r="G35" s="13">
        <v>643274.31999999995</v>
      </c>
      <c r="H35" s="33">
        <f t="shared" si="0"/>
        <v>0.99999894290933111</v>
      </c>
    </row>
    <row r="36" spans="1:8" s="44" customFormat="1" ht="30" customHeight="1" x14ac:dyDescent="0.25">
      <c r="A36" s="26">
        <v>700</v>
      </c>
      <c r="B36" s="26">
        <v>70005</v>
      </c>
      <c r="C36" s="9">
        <v>6060</v>
      </c>
      <c r="D36" s="28" t="s">
        <v>72</v>
      </c>
      <c r="E36" s="24" t="s">
        <v>12</v>
      </c>
      <c r="F36" s="58">
        <v>201501</v>
      </c>
      <c r="G36" s="16">
        <v>185819.14</v>
      </c>
      <c r="H36" s="25">
        <f t="shared" si="0"/>
        <v>0.92217477828894157</v>
      </c>
    </row>
    <row r="37" spans="1:8" s="44" customFormat="1" ht="36" customHeight="1" x14ac:dyDescent="0.3">
      <c r="A37" s="34">
        <v>700</v>
      </c>
      <c r="B37" s="34">
        <v>70007</v>
      </c>
      <c r="C37" s="34">
        <v>6050</v>
      </c>
      <c r="D37" s="35" t="s">
        <v>9</v>
      </c>
      <c r="E37" s="20" t="s">
        <v>8</v>
      </c>
      <c r="F37" s="60">
        <v>417114</v>
      </c>
      <c r="G37" s="36">
        <v>417114</v>
      </c>
      <c r="H37" s="37">
        <f t="shared" si="0"/>
        <v>1</v>
      </c>
    </row>
    <row r="38" spans="1:8" s="44" customFormat="1" ht="36" customHeight="1" x14ac:dyDescent="0.3">
      <c r="A38" s="34">
        <v>700</v>
      </c>
      <c r="B38" s="34">
        <v>70007</v>
      </c>
      <c r="C38" s="34">
        <v>6050</v>
      </c>
      <c r="D38" s="35" t="s">
        <v>10</v>
      </c>
      <c r="E38" s="20" t="s">
        <v>8</v>
      </c>
      <c r="F38" s="60">
        <v>461500</v>
      </c>
      <c r="G38" s="36">
        <v>440895.15</v>
      </c>
      <c r="H38" s="37">
        <f t="shared" ref="H38:H69" si="1">G38/F38</f>
        <v>0.95535243770314193</v>
      </c>
    </row>
    <row r="39" spans="1:8" s="44" customFormat="1" ht="36" customHeight="1" x14ac:dyDescent="0.3">
      <c r="A39" s="34">
        <v>700</v>
      </c>
      <c r="B39" s="34">
        <v>70007</v>
      </c>
      <c r="C39" s="34">
        <v>6050</v>
      </c>
      <c r="D39" s="35" t="s">
        <v>11</v>
      </c>
      <c r="E39" s="20" t="s">
        <v>8</v>
      </c>
      <c r="F39" s="61">
        <f>149587+370</f>
        <v>149957</v>
      </c>
      <c r="G39" s="36">
        <f>146827.38</f>
        <v>146827.38</v>
      </c>
      <c r="H39" s="37">
        <f t="shared" si="1"/>
        <v>0.9791298839000514</v>
      </c>
    </row>
    <row r="40" spans="1:8" s="44" customFormat="1" ht="30" customHeight="1" x14ac:dyDescent="0.25">
      <c r="A40" s="38">
        <v>700</v>
      </c>
      <c r="B40" s="38">
        <v>70007</v>
      </c>
      <c r="C40" s="6" t="s">
        <v>14</v>
      </c>
      <c r="D40" s="39" t="s">
        <v>24</v>
      </c>
      <c r="E40" s="20" t="s">
        <v>12</v>
      </c>
      <c r="F40" s="42">
        <v>2500</v>
      </c>
      <c r="G40" s="13">
        <v>2500</v>
      </c>
      <c r="H40" s="14">
        <f t="shared" si="1"/>
        <v>1</v>
      </c>
    </row>
    <row r="41" spans="1:8" s="44" customFormat="1" ht="36.75" customHeight="1" x14ac:dyDescent="0.25">
      <c r="A41" s="10">
        <v>750</v>
      </c>
      <c r="B41" s="10">
        <v>75023</v>
      </c>
      <c r="C41" s="10">
        <v>6050</v>
      </c>
      <c r="D41" s="31" t="s">
        <v>45</v>
      </c>
      <c r="E41" s="20" t="s">
        <v>12</v>
      </c>
      <c r="F41" s="12">
        <v>30750</v>
      </c>
      <c r="G41" s="13">
        <v>30750</v>
      </c>
      <c r="H41" s="14">
        <f t="shared" si="1"/>
        <v>1</v>
      </c>
    </row>
    <row r="42" spans="1:8" s="44" customFormat="1" ht="30" customHeight="1" x14ac:dyDescent="0.25">
      <c r="A42" s="10">
        <v>750</v>
      </c>
      <c r="B42" s="5">
        <v>75023</v>
      </c>
      <c r="C42" s="3" t="s">
        <v>13</v>
      </c>
      <c r="D42" s="32" t="s">
        <v>73</v>
      </c>
      <c r="E42" s="20" t="s">
        <v>12</v>
      </c>
      <c r="F42" s="12">
        <v>75000</v>
      </c>
      <c r="G42" s="13">
        <v>63910.8</v>
      </c>
      <c r="H42" s="33">
        <f t="shared" si="1"/>
        <v>0.85214400000000001</v>
      </c>
    </row>
    <row r="43" spans="1:8" s="44" customFormat="1" ht="37.5" customHeight="1" x14ac:dyDescent="0.25">
      <c r="A43" s="34">
        <v>801</v>
      </c>
      <c r="B43" s="34">
        <v>80101</v>
      </c>
      <c r="C43" s="10">
        <v>6050</v>
      </c>
      <c r="D43" s="32" t="s">
        <v>77</v>
      </c>
      <c r="E43" s="20" t="s">
        <v>8</v>
      </c>
      <c r="F43" s="12">
        <v>250000</v>
      </c>
      <c r="G43" s="13">
        <v>249999.06</v>
      </c>
      <c r="H43" s="14">
        <f t="shared" si="1"/>
        <v>0.99999623999999998</v>
      </c>
    </row>
    <row r="44" spans="1:8" s="44" customFormat="1" ht="37.5" customHeight="1" x14ac:dyDescent="0.25">
      <c r="A44" s="34">
        <v>801</v>
      </c>
      <c r="B44" s="34">
        <v>80101</v>
      </c>
      <c r="C44" s="10">
        <v>6050</v>
      </c>
      <c r="D44" s="32" t="s">
        <v>84</v>
      </c>
      <c r="E44" s="20" t="s">
        <v>8</v>
      </c>
      <c r="F44" s="12">
        <v>311904</v>
      </c>
      <c r="G44" s="13">
        <v>311903.5</v>
      </c>
      <c r="H44" s="14">
        <f t="shared" si="1"/>
        <v>0.99999839694264903</v>
      </c>
    </row>
    <row r="45" spans="1:8" s="44" customFormat="1" ht="37.5" customHeight="1" x14ac:dyDescent="0.25">
      <c r="A45" s="34">
        <v>801</v>
      </c>
      <c r="B45" s="34">
        <v>80101</v>
      </c>
      <c r="C45" s="10">
        <v>6050</v>
      </c>
      <c r="D45" s="32" t="s">
        <v>87</v>
      </c>
      <c r="E45" s="20" t="s">
        <v>8</v>
      </c>
      <c r="F45" s="12">
        <v>20000</v>
      </c>
      <c r="G45" s="13">
        <v>20000</v>
      </c>
      <c r="H45" s="14">
        <f t="shared" si="1"/>
        <v>1</v>
      </c>
    </row>
    <row r="46" spans="1:8" s="44" customFormat="1" ht="37.5" customHeight="1" x14ac:dyDescent="0.25">
      <c r="A46" s="10">
        <v>801</v>
      </c>
      <c r="B46" s="10">
        <v>80101</v>
      </c>
      <c r="C46" s="34">
        <v>6050</v>
      </c>
      <c r="D46" s="32" t="s">
        <v>25</v>
      </c>
      <c r="E46" s="20" t="s">
        <v>12</v>
      </c>
      <c r="F46" s="12">
        <v>5000</v>
      </c>
      <c r="G46" s="18">
        <v>0</v>
      </c>
      <c r="H46" s="14">
        <f t="shared" si="1"/>
        <v>0</v>
      </c>
    </row>
    <row r="47" spans="1:8" s="44" customFormat="1" ht="37.5" customHeight="1" x14ac:dyDescent="0.25">
      <c r="A47" s="10">
        <v>801</v>
      </c>
      <c r="B47" s="10">
        <v>80101</v>
      </c>
      <c r="C47" s="34">
        <v>6050</v>
      </c>
      <c r="D47" s="32" t="s">
        <v>33</v>
      </c>
      <c r="E47" s="20" t="s">
        <v>12</v>
      </c>
      <c r="F47" s="12">
        <v>41759</v>
      </c>
      <c r="G47" s="13">
        <v>41758.5</v>
      </c>
      <c r="H47" s="14">
        <f t="shared" si="1"/>
        <v>0.9999880265332024</v>
      </c>
    </row>
    <row r="48" spans="1:8" s="44" customFormat="1" ht="30" customHeight="1" x14ac:dyDescent="0.25">
      <c r="A48" s="10">
        <v>801</v>
      </c>
      <c r="B48" s="10">
        <v>80101</v>
      </c>
      <c r="C48" s="34">
        <v>6370</v>
      </c>
      <c r="D48" s="32" t="s">
        <v>32</v>
      </c>
      <c r="E48" s="20" t="s">
        <v>12</v>
      </c>
      <c r="F48" s="12">
        <v>32500000</v>
      </c>
      <c r="G48" s="13">
        <v>32500000</v>
      </c>
      <c r="H48" s="14">
        <f t="shared" si="1"/>
        <v>1</v>
      </c>
    </row>
    <row r="49" spans="1:8" s="44" customFormat="1" ht="30" customHeight="1" x14ac:dyDescent="0.25">
      <c r="A49" s="10">
        <v>801</v>
      </c>
      <c r="B49" s="10">
        <v>80101</v>
      </c>
      <c r="C49" s="34">
        <v>6050</v>
      </c>
      <c r="D49" s="32" t="s">
        <v>32</v>
      </c>
      <c r="E49" s="20" t="s">
        <v>12</v>
      </c>
      <c r="F49" s="12">
        <f>4227606+7954963</f>
        <v>12182569</v>
      </c>
      <c r="G49" s="13">
        <f>4227605.58+7954961.58</f>
        <v>12182567.16</v>
      </c>
      <c r="H49" s="14">
        <f t="shared" si="1"/>
        <v>0.99999984896453287</v>
      </c>
    </row>
    <row r="50" spans="1:8" s="44" customFormat="1" ht="40.5" customHeight="1" x14ac:dyDescent="0.25">
      <c r="A50" s="10">
        <v>801</v>
      </c>
      <c r="B50" s="10">
        <v>80101</v>
      </c>
      <c r="C50" s="10">
        <v>6050</v>
      </c>
      <c r="D50" s="32" t="s">
        <v>42</v>
      </c>
      <c r="E50" s="20" t="s">
        <v>12</v>
      </c>
      <c r="F50" s="12">
        <v>983054</v>
      </c>
      <c r="G50" s="13">
        <v>983054</v>
      </c>
      <c r="H50" s="14">
        <f t="shared" si="1"/>
        <v>1</v>
      </c>
    </row>
    <row r="51" spans="1:8" s="44" customFormat="1" ht="40.5" customHeight="1" x14ac:dyDescent="0.25">
      <c r="A51" s="10">
        <v>801</v>
      </c>
      <c r="B51" s="10">
        <v>80101</v>
      </c>
      <c r="C51" s="10">
        <v>6050</v>
      </c>
      <c r="D51" s="40" t="s">
        <v>63</v>
      </c>
      <c r="E51" s="20" t="s">
        <v>12</v>
      </c>
      <c r="F51" s="12">
        <v>125460</v>
      </c>
      <c r="G51" s="13">
        <v>125460</v>
      </c>
      <c r="H51" s="14">
        <f t="shared" si="1"/>
        <v>1</v>
      </c>
    </row>
    <row r="52" spans="1:8" s="44" customFormat="1" ht="40.5" customHeight="1" x14ac:dyDescent="0.25">
      <c r="A52" s="10">
        <v>801</v>
      </c>
      <c r="B52" s="10">
        <v>80101</v>
      </c>
      <c r="C52" s="10">
        <v>6050</v>
      </c>
      <c r="D52" s="40" t="s">
        <v>64</v>
      </c>
      <c r="E52" s="20" t="s">
        <v>12</v>
      </c>
      <c r="F52" s="12">
        <v>22140</v>
      </c>
      <c r="G52" s="13">
        <v>22140</v>
      </c>
      <c r="H52" s="14">
        <f t="shared" si="1"/>
        <v>1</v>
      </c>
    </row>
    <row r="53" spans="1:8" s="44" customFormat="1" ht="30" customHeight="1" x14ac:dyDescent="0.25">
      <c r="A53" s="15">
        <v>801</v>
      </c>
      <c r="B53" s="15">
        <v>80101</v>
      </c>
      <c r="C53" s="15">
        <v>6050</v>
      </c>
      <c r="D53" s="40" t="s">
        <v>85</v>
      </c>
      <c r="E53" s="20" t="s">
        <v>12</v>
      </c>
      <c r="F53" s="12">
        <v>1490000</v>
      </c>
      <c r="G53" s="13">
        <v>0</v>
      </c>
      <c r="H53" s="14">
        <f t="shared" si="1"/>
        <v>0</v>
      </c>
    </row>
    <row r="54" spans="1:8" s="44" customFormat="1" ht="45" customHeight="1" x14ac:dyDescent="0.25">
      <c r="A54" s="15">
        <v>801</v>
      </c>
      <c r="B54" s="15">
        <v>80101</v>
      </c>
      <c r="C54" s="15">
        <v>6050</v>
      </c>
      <c r="D54" s="40" t="s">
        <v>86</v>
      </c>
      <c r="E54" s="20" t="s">
        <v>12</v>
      </c>
      <c r="F54" s="12">
        <v>1952157</v>
      </c>
      <c r="G54" s="13">
        <v>503101.92</v>
      </c>
      <c r="H54" s="14">
        <f t="shared" si="1"/>
        <v>0.25771591116902992</v>
      </c>
    </row>
    <row r="55" spans="1:8" s="45" customFormat="1" ht="45" customHeight="1" x14ac:dyDescent="0.2">
      <c r="A55" s="15">
        <v>801</v>
      </c>
      <c r="B55" s="15">
        <v>80101</v>
      </c>
      <c r="C55" s="15">
        <v>6050</v>
      </c>
      <c r="D55" s="32" t="s">
        <v>37</v>
      </c>
      <c r="E55" s="20" t="s">
        <v>12</v>
      </c>
      <c r="F55" s="12">
        <f>67597+119030+174871</f>
        <v>361498</v>
      </c>
      <c r="G55" s="13">
        <f>67597+119029.5+174870.5</f>
        <v>361497</v>
      </c>
      <c r="H55" s="14">
        <f t="shared" si="1"/>
        <v>0.99999723373296667</v>
      </c>
    </row>
    <row r="56" spans="1:8" s="44" customFormat="1" ht="30" customHeight="1" x14ac:dyDescent="0.25">
      <c r="A56" s="34">
        <v>801</v>
      </c>
      <c r="B56" s="34">
        <v>80104</v>
      </c>
      <c r="C56" s="10">
        <v>6060</v>
      </c>
      <c r="D56" s="32" t="s">
        <v>75</v>
      </c>
      <c r="E56" s="20" t="s">
        <v>8</v>
      </c>
      <c r="F56" s="12">
        <v>62976</v>
      </c>
      <c r="G56" s="13">
        <v>62976</v>
      </c>
      <c r="H56" s="14">
        <f t="shared" si="1"/>
        <v>1</v>
      </c>
    </row>
    <row r="57" spans="1:8" s="44" customFormat="1" ht="30" customHeight="1" x14ac:dyDescent="0.25">
      <c r="A57" s="34">
        <v>801</v>
      </c>
      <c r="B57" s="34">
        <v>80104</v>
      </c>
      <c r="C57" s="10">
        <v>6050</v>
      </c>
      <c r="D57" s="32" t="s">
        <v>83</v>
      </c>
      <c r="E57" s="20" t="s">
        <v>8</v>
      </c>
      <c r="F57" s="12">
        <v>28170</v>
      </c>
      <c r="G57" s="13">
        <v>28169.46</v>
      </c>
      <c r="H57" s="14">
        <f t="shared" si="1"/>
        <v>0.99998083067092647</v>
      </c>
    </row>
    <row r="58" spans="1:8" s="44" customFormat="1" ht="38.25" customHeight="1" x14ac:dyDescent="0.25">
      <c r="A58" s="10">
        <v>801</v>
      </c>
      <c r="B58" s="10">
        <v>80104</v>
      </c>
      <c r="C58" s="10">
        <v>6050</v>
      </c>
      <c r="D58" s="32" t="s">
        <v>26</v>
      </c>
      <c r="E58" s="20" t="s">
        <v>12</v>
      </c>
      <c r="F58" s="12">
        <f>1331691+69920</f>
        <v>1401611</v>
      </c>
      <c r="G58" s="13">
        <f>600000+47781</f>
        <v>647781</v>
      </c>
      <c r="H58" s="14">
        <f t="shared" si="1"/>
        <v>0.46216888994164573</v>
      </c>
    </row>
    <row r="59" spans="1:8" s="44" customFormat="1" ht="38.25" customHeight="1" x14ac:dyDescent="0.25">
      <c r="A59" s="10">
        <v>801</v>
      </c>
      <c r="B59" s="10">
        <v>80104</v>
      </c>
      <c r="C59" s="10">
        <v>6050</v>
      </c>
      <c r="D59" s="32" t="s">
        <v>66</v>
      </c>
      <c r="E59" s="20" t="s">
        <v>12</v>
      </c>
      <c r="F59" s="12">
        <v>764299</v>
      </c>
      <c r="G59" s="13">
        <v>0</v>
      </c>
      <c r="H59" s="14">
        <f t="shared" si="1"/>
        <v>0</v>
      </c>
    </row>
    <row r="60" spans="1:8" s="45" customFormat="1" ht="30" customHeight="1" x14ac:dyDescent="0.2">
      <c r="A60" s="15">
        <v>801</v>
      </c>
      <c r="B60" s="15">
        <v>80120</v>
      </c>
      <c r="C60" s="15">
        <v>6050</v>
      </c>
      <c r="D60" s="40" t="s">
        <v>65</v>
      </c>
      <c r="E60" s="20" t="s">
        <v>12</v>
      </c>
      <c r="F60" s="12">
        <f>2286076+2478462</f>
        <v>4764538</v>
      </c>
      <c r="G60" s="13">
        <f>19618.5+58607.04+2207850.3+2478462</f>
        <v>4764537.84</v>
      </c>
      <c r="H60" s="14">
        <f t="shared" si="1"/>
        <v>0.99999996641856981</v>
      </c>
    </row>
    <row r="61" spans="1:8" s="44" customFormat="1" ht="30" customHeight="1" x14ac:dyDescent="0.25">
      <c r="A61" s="34">
        <v>801</v>
      </c>
      <c r="B61" s="34">
        <v>80148</v>
      </c>
      <c r="C61" s="10">
        <v>6060</v>
      </c>
      <c r="D61" s="32" t="s">
        <v>81</v>
      </c>
      <c r="E61" s="20" t="s">
        <v>8</v>
      </c>
      <c r="F61" s="12">
        <v>64671</v>
      </c>
      <c r="G61" s="13">
        <v>64670.64</v>
      </c>
      <c r="H61" s="14">
        <f t="shared" si="1"/>
        <v>0.99999443336271276</v>
      </c>
    </row>
    <row r="62" spans="1:8" s="44" customFormat="1" ht="30" customHeight="1" x14ac:dyDescent="0.25">
      <c r="A62" s="34">
        <v>854</v>
      </c>
      <c r="B62" s="34">
        <v>85406</v>
      </c>
      <c r="C62" s="10">
        <v>6060</v>
      </c>
      <c r="D62" s="32" t="s">
        <v>76</v>
      </c>
      <c r="E62" s="20" t="s">
        <v>8</v>
      </c>
      <c r="F62" s="12">
        <v>26000</v>
      </c>
      <c r="G62" s="13">
        <v>26000</v>
      </c>
      <c r="H62" s="14">
        <f t="shared" si="1"/>
        <v>1</v>
      </c>
    </row>
    <row r="63" spans="1:8" s="44" customFormat="1" ht="42" customHeight="1" x14ac:dyDescent="0.25">
      <c r="A63" s="10">
        <v>855</v>
      </c>
      <c r="B63" s="10">
        <v>85516</v>
      </c>
      <c r="C63" s="10">
        <v>6050</v>
      </c>
      <c r="D63" s="32" t="s">
        <v>67</v>
      </c>
      <c r="E63" s="20" t="s">
        <v>12</v>
      </c>
      <c r="F63" s="12">
        <f>464734+255</f>
        <v>464989</v>
      </c>
      <c r="G63" s="13">
        <f>464733.37+254.72</f>
        <v>464988.08999999997</v>
      </c>
      <c r="H63" s="14">
        <f t="shared" si="1"/>
        <v>0.99999804296445716</v>
      </c>
    </row>
    <row r="64" spans="1:8" s="44" customFormat="1" ht="30" customHeight="1" x14ac:dyDescent="0.25">
      <c r="A64" s="10">
        <v>855</v>
      </c>
      <c r="B64" s="10">
        <v>85516</v>
      </c>
      <c r="C64" s="10">
        <v>6050</v>
      </c>
      <c r="D64" s="32" t="s">
        <v>27</v>
      </c>
      <c r="E64" s="20" t="s">
        <v>12</v>
      </c>
      <c r="F64" s="12">
        <v>2357299</v>
      </c>
      <c r="G64" s="13">
        <v>2357298.08</v>
      </c>
      <c r="H64" s="14">
        <f t="shared" si="1"/>
        <v>0.99999960972282265</v>
      </c>
    </row>
    <row r="65" spans="1:8" s="45" customFormat="1" ht="30" customHeight="1" x14ac:dyDescent="0.2">
      <c r="A65" s="10">
        <v>900</v>
      </c>
      <c r="B65" s="5">
        <v>90015</v>
      </c>
      <c r="C65" s="4">
        <v>6050</v>
      </c>
      <c r="D65" s="11" t="s">
        <v>60</v>
      </c>
      <c r="E65" s="20" t="s">
        <v>12</v>
      </c>
      <c r="F65" s="12">
        <v>9870</v>
      </c>
      <c r="G65" s="13">
        <v>9870</v>
      </c>
      <c r="H65" s="14">
        <f t="shared" si="1"/>
        <v>1</v>
      </c>
    </row>
    <row r="66" spans="1:8" s="44" customFormat="1" ht="30" customHeight="1" x14ac:dyDescent="0.25">
      <c r="A66" s="10">
        <v>900</v>
      </c>
      <c r="B66" s="5">
        <v>90015</v>
      </c>
      <c r="C66" s="4">
        <v>6050</v>
      </c>
      <c r="D66" s="11" t="s">
        <v>61</v>
      </c>
      <c r="E66" s="20" t="s">
        <v>12</v>
      </c>
      <c r="F66" s="12">
        <v>171200</v>
      </c>
      <c r="G66" s="13">
        <v>171200</v>
      </c>
      <c r="H66" s="14">
        <f t="shared" si="1"/>
        <v>1</v>
      </c>
    </row>
    <row r="67" spans="1:8" s="45" customFormat="1" ht="30" customHeight="1" x14ac:dyDescent="0.2">
      <c r="A67" s="10">
        <v>900</v>
      </c>
      <c r="B67" s="5">
        <v>90015</v>
      </c>
      <c r="C67" s="4">
        <v>6050</v>
      </c>
      <c r="D67" s="11" t="s">
        <v>38</v>
      </c>
      <c r="E67" s="20" t="s">
        <v>12</v>
      </c>
      <c r="F67" s="12">
        <v>151536</v>
      </c>
      <c r="G67" s="13">
        <v>151536</v>
      </c>
      <c r="H67" s="14">
        <f t="shared" si="1"/>
        <v>1</v>
      </c>
    </row>
    <row r="68" spans="1:8" s="45" customFormat="1" ht="30" customHeight="1" x14ac:dyDescent="0.2">
      <c r="A68" s="10">
        <v>900</v>
      </c>
      <c r="B68" s="10">
        <v>90095</v>
      </c>
      <c r="C68" s="10">
        <v>6050</v>
      </c>
      <c r="D68" s="40" t="s">
        <v>41</v>
      </c>
      <c r="E68" s="20" t="s">
        <v>12</v>
      </c>
      <c r="F68" s="41">
        <v>972807</v>
      </c>
      <c r="G68" s="13">
        <v>965547.76</v>
      </c>
      <c r="H68" s="14">
        <f t="shared" si="1"/>
        <v>0.9925378415245778</v>
      </c>
    </row>
    <row r="69" spans="1:8" s="45" customFormat="1" ht="30" customHeight="1" x14ac:dyDescent="0.2">
      <c r="A69" s="34">
        <v>900</v>
      </c>
      <c r="B69" s="34">
        <v>90095</v>
      </c>
      <c r="C69" s="10">
        <v>6050</v>
      </c>
      <c r="D69" s="32" t="s">
        <v>29</v>
      </c>
      <c r="E69" s="20" t="s">
        <v>12</v>
      </c>
      <c r="F69" s="12">
        <v>2248185</v>
      </c>
      <c r="G69" s="13">
        <v>2221705.52</v>
      </c>
      <c r="H69" s="14">
        <f t="shared" si="1"/>
        <v>0.98822184117410272</v>
      </c>
    </row>
    <row r="70" spans="1:8" s="45" customFormat="1" ht="30" customHeight="1" x14ac:dyDescent="0.2">
      <c r="A70" s="34">
        <v>900</v>
      </c>
      <c r="B70" s="34">
        <v>90095</v>
      </c>
      <c r="C70" s="10">
        <v>6050</v>
      </c>
      <c r="D70" s="39" t="s">
        <v>30</v>
      </c>
      <c r="E70" s="20" t="s">
        <v>12</v>
      </c>
      <c r="F70" s="42">
        <v>800000</v>
      </c>
      <c r="G70" s="13">
        <v>26937</v>
      </c>
      <c r="H70" s="14">
        <f t="shared" ref="H70:H83" si="2">G70/F70</f>
        <v>3.367125E-2</v>
      </c>
    </row>
    <row r="71" spans="1:8" s="45" customFormat="1" ht="30" customHeight="1" x14ac:dyDescent="0.2">
      <c r="A71" s="34">
        <v>900</v>
      </c>
      <c r="B71" s="34">
        <v>90095</v>
      </c>
      <c r="C71" s="10">
        <v>6050</v>
      </c>
      <c r="D71" s="32" t="s">
        <v>34</v>
      </c>
      <c r="E71" s="20" t="s">
        <v>12</v>
      </c>
      <c r="F71" s="12">
        <v>175650</v>
      </c>
      <c r="G71" s="13">
        <v>175650</v>
      </c>
      <c r="H71" s="14">
        <f t="shared" si="2"/>
        <v>1</v>
      </c>
    </row>
    <row r="72" spans="1:8" s="45" customFormat="1" ht="42" customHeight="1" x14ac:dyDescent="0.2">
      <c r="A72" s="34">
        <v>900</v>
      </c>
      <c r="B72" s="34">
        <v>90095</v>
      </c>
      <c r="C72" s="10">
        <v>6050</v>
      </c>
      <c r="D72" s="40" t="s">
        <v>39</v>
      </c>
      <c r="E72" s="20" t="s">
        <v>12</v>
      </c>
      <c r="F72" s="41">
        <v>375970</v>
      </c>
      <c r="G72" s="13">
        <v>375970</v>
      </c>
      <c r="H72" s="14">
        <f t="shared" si="2"/>
        <v>1</v>
      </c>
    </row>
    <row r="73" spans="1:8" s="44" customFormat="1" ht="30" customHeight="1" x14ac:dyDescent="0.25">
      <c r="A73" s="34">
        <v>900</v>
      </c>
      <c r="B73" s="34">
        <v>90095</v>
      </c>
      <c r="C73" s="10">
        <v>6050</v>
      </c>
      <c r="D73" s="40" t="s">
        <v>40</v>
      </c>
      <c r="E73" s="20" t="s">
        <v>12</v>
      </c>
      <c r="F73" s="41">
        <v>316350</v>
      </c>
      <c r="G73" s="13">
        <v>316350</v>
      </c>
      <c r="H73" s="14">
        <f t="shared" si="2"/>
        <v>1</v>
      </c>
    </row>
    <row r="74" spans="1:8" s="47" customFormat="1" ht="30" customHeight="1" x14ac:dyDescent="0.25">
      <c r="A74" s="34">
        <v>900</v>
      </c>
      <c r="B74" s="34">
        <v>90095</v>
      </c>
      <c r="C74" s="10">
        <v>6050</v>
      </c>
      <c r="D74" s="40" t="s">
        <v>44</v>
      </c>
      <c r="E74" s="20" t="s">
        <v>12</v>
      </c>
      <c r="F74" s="41">
        <v>447550</v>
      </c>
      <c r="G74" s="13">
        <v>447549.99</v>
      </c>
      <c r="H74" s="14">
        <f t="shared" si="2"/>
        <v>0.9999999776561278</v>
      </c>
    </row>
    <row r="75" spans="1:8" s="44" customFormat="1" ht="30" customHeight="1" x14ac:dyDescent="0.25">
      <c r="A75" s="34">
        <v>900</v>
      </c>
      <c r="B75" s="34">
        <v>90095</v>
      </c>
      <c r="C75" s="10">
        <v>6050</v>
      </c>
      <c r="D75" s="40" t="s">
        <v>68</v>
      </c>
      <c r="E75" s="20" t="s">
        <v>12</v>
      </c>
      <c r="F75" s="41">
        <v>450000</v>
      </c>
      <c r="G75" s="13">
        <v>357887</v>
      </c>
      <c r="H75" s="14">
        <f t="shared" si="2"/>
        <v>0.79530444444444448</v>
      </c>
    </row>
    <row r="76" spans="1:8" s="44" customFormat="1" ht="40.5" customHeight="1" x14ac:dyDescent="0.25">
      <c r="A76" s="34">
        <v>900</v>
      </c>
      <c r="B76" s="34">
        <v>90095</v>
      </c>
      <c r="C76" s="10">
        <v>6050</v>
      </c>
      <c r="D76" s="40" t="s">
        <v>79</v>
      </c>
      <c r="E76" s="20" t="s">
        <v>12</v>
      </c>
      <c r="F76" s="41">
        <v>24750</v>
      </c>
      <c r="G76" s="13">
        <v>24750</v>
      </c>
      <c r="H76" s="14">
        <f t="shared" si="2"/>
        <v>1</v>
      </c>
    </row>
    <row r="77" spans="1:8" s="44" customFormat="1" ht="30" customHeight="1" x14ac:dyDescent="0.25">
      <c r="A77" s="34">
        <v>900</v>
      </c>
      <c r="B77" s="34">
        <v>90095</v>
      </c>
      <c r="C77" s="10">
        <v>6050</v>
      </c>
      <c r="D77" s="40" t="s">
        <v>80</v>
      </c>
      <c r="E77" s="20" t="s">
        <v>12</v>
      </c>
      <c r="F77" s="41">
        <v>126690</v>
      </c>
      <c r="G77" s="13">
        <v>126690</v>
      </c>
      <c r="H77" s="14">
        <f t="shared" si="2"/>
        <v>1</v>
      </c>
    </row>
    <row r="78" spans="1:8" s="45" customFormat="1" ht="30" customHeight="1" x14ac:dyDescent="0.2">
      <c r="A78" s="10">
        <v>921</v>
      </c>
      <c r="B78" s="10">
        <v>92116</v>
      </c>
      <c r="C78" s="34">
        <v>6050</v>
      </c>
      <c r="D78" s="32" t="s">
        <v>70</v>
      </c>
      <c r="E78" s="20" t="s">
        <v>12</v>
      </c>
      <c r="F78" s="12">
        <v>1957024</v>
      </c>
      <c r="G78" s="13">
        <v>1957023.7</v>
      </c>
      <c r="H78" s="14">
        <f t="shared" si="2"/>
        <v>0.99999984670601894</v>
      </c>
    </row>
    <row r="79" spans="1:8" s="45" customFormat="1" ht="30" customHeight="1" x14ac:dyDescent="0.2">
      <c r="A79" s="10">
        <v>921</v>
      </c>
      <c r="B79" s="5">
        <v>92116</v>
      </c>
      <c r="C79" s="3" t="s">
        <v>78</v>
      </c>
      <c r="D79" s="32" t="s">
        <v>74</v>
      </c>
      <c r="E79" s="20" t="s">
        <v>12</v>
      </c>
      <c r="F79" s="12">
        <v>71340</v>
      </c>
      <c r="G79" s="13">
        <v>71340</v>
      </c>
      <c r="H79" s="33">
        <f t="shared" si="2"/>
        <v>1</v>
      </c>
    </row>
    <row r="80" spans="1:8" s="45" customFormat="1" ht="38.25" customHeight="1" x14ac:dyDescent="0.2">
      <c r="A80" s="34">
        <v>926</v>
      </c>
      <c r="B80" s="34">
        <v>92601</v>
      </c>
      <c r="C80" s="10">
        <v>6050</v>
      </c>
      <c r="D80" s="32" t="s">
        <v>7</v>
      </c>
      <c r="E80" s="20" t="s">
        <v>8</v>
      </c>
      <c r="F80" s="12">
        <f>50000+25413</f>
        <v>75413</v>
      </c>
      <c r="G80" s="13">
        <f>42471.6+19130.5</f>
        <v>61602.1</v>
      </c>
      <c r="H80" s="14">
        <f t="shared" si="2"/>
        <v>0.81686314030737406</v>
      </c>
    </row>
    <row r="81" spans="1:8" s="45" customFormat="1" ht="30" customHeight="1" x14ac:dyDescent="0.2">
      <c r="A81" s="10">
        <v>926</v>
      </c>
      <c r="B81" s="10">
        <v>92601</v>
      </c>
      <c r="C81" s="10">
        <v>6050</v>
      </c>
      <c r="D81" s="32" t="s">
        <v>28</v>
      </c>
      <c r="E81" s="20" t="s">
        <v>12</v>
      </c>
      <c r="F81" s="12">
        <v>2243663</v>
      </c>
      <c r="G81" s="13">
        <v>2243662.09</v>
      </c>
      <c r="H81" s="14">
        <f t="shared" si="2"/>
        <v>0.99999959441324293</v>
      </c>
    </row>
    <row r="82" spans="1:8" s="45" customFormat="1" ht="40.5" customHeight="1" x14ac:dyDescent="0.2">
      <c r="A82" s="10">
        <v>926</v>
      </c>
      <c r="B82" s="10">
        <v>92601</v>
      </c>
      <c r="C82" s="10">
        <v>6050</v>
      </c>
      <c r="D82" s="32" t="s">
        <v>69</v>
      </c>
      <c r="E82" s="20" t="s">
        <v>12</v>
      </c>
      <c r="F82" s="12">
        <v>58220</v>
      </c>
      <c r="G82" s="13">
        <v>58219.61</v>
      </c>
      <c r="H82" s="14">
        <f t="shared" si="2"/>
        <v>0.99999330127104091</v>
      </c>
    </row>
    <row r="83" spans="1:8" s="44" customFormat="1" ht="30" customHeight="1" x14ac:dyDescent="0.25">
      <c r="A83" s="34">
        <v>926</v>
      </c>
      <c r="B83" s="34">
        <v>92604</v>
      </c>
      <c r="C83" s="10">
        <v>6060</v>
      </c>
      <c r="D83" s="32" t="s">
        <v>82</v>
      </c>
      <c r="E83" s="20" t="s">
        <v>8</v>
      </c>
      <c r="F83" s="12">
        <f>170000+38350</f>
        <v>208350</v>
      </c>
      <c r="G83" s="13">
        <v>163957.60999999999</v>
      </c>
      <c r="H83" s="14">
        <f t="shared" si="2"/>
        <v>0.78693357331413483</v>
      </c>
    </row>
  </sheetData>
  <autoFilter ref="A4:H4" xr:uid="{00000000-0001-0000-0000-000000000000}"/>
  <sortState xmlns:xlrd2="http://schemas.microsoft.com/office/spreadsheetml/2017/richdata2" ref="A7:H83">
    <sortCondition ref="B7:B83"/>
  </sortState>
  <mergeCells count="10">
    <mergeCell ref="F1:H1"/>
    <mergeCell ref="G3:G4"/>
    <mergeCell ref="H3:H4"/>
    <mergeCell ref="A5:H5"/>
    <mergeCell ref="D3:D4"/>
    <mergeCell ref="E3:E4"/>
    <mergeCell ref="F3:F4"/>
    <mergeCell ref="A3:A4"/>
    <mergeCell ref="B3:B4"/>
    <mergeCell ref="C3:C4"/>
  </mergeCells>
  <phoneticPr fontId="24" type="noConversion"/>
  <pageMargins left="0.23622047244094491" right="0.23622047244094491" top="0.35433070866141736" bottom="0.35433070866141736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majątkowe</vt:lpstr>
      <vt:lpstr>majątkowe!Obszar_wydruku</vt:lpstr>
      <vt:lpstr>majątkowe!Tytuły_wydruku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Mamcarz Monika (WBK)</dc:creator>
  <cp:lastModifiedBy>Urbańska Agnieszka</cp:lastModifiedBy>
  <cp:lastPrinted>2025-02-26T13:13:20Z</cp:lastPrinted>
  <dcterms:created xsi:type="dcterms:W3CDTF">2022-01-17T10:29:19Z</dcterms:created>
  <dcterms:modified xsi:type="dcterms:W3CDTF">2025-03-12T12:00:48Z</dcterms:modified>
</cp:coreProperties>
</file>